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V:\COLIC\PREGÃO 4 2023 Copeiragem\"/>
    </mc:Choice>
  </mc:AlternateContent>
  <xr:revisionPtr revIDLastSave="0" documentId="8_{B5188429-5BD6-41DC-94F0-985791BABDE8}" xr6:coauthVersionLast="47" xr6:coauthVersionMax="47" xr10:uidLastSave="{00000000-0000-0000-0000-000000000000}"/>
  <bookViews>
    <workbookView xWindow="28680" yWindow="-120" windowWidth="29040" windowHeight="15840" xr2:uid="{27C73575-4EE8-49B5-9155-B0A25366751F}"/>
  </bookViews>
  <sheets>
    <sheet name="PROPOSTA COMERCIAL" sheetId="1" r:id="rId1"/>
    <sheet name="RESUMO COPEIRAGEM" sheetId="2" r:id="rId2"/>
    <sheet name="COPEIRA" sheetId="3" r:id="rId3"/>
    <sheet name="ENCARREGADA" sheetId="4" r:id="rId4"/>
    <sheet name="GARÇOM" sheetId="5" r:id="rId5"/>
    <sheet name="UNIFORMES" sheetId="6" r:id="rId6"/>
    <sheet name="MATERIAIS DE LIMPEZA" sheetId="7" r:id="rId7"/>
    <sheet name="MATERIAIS DE CONSUMO" sheetId="10" r:id="rId8"/>
    <sheet name="UTENSÍLIOS" sheetId="8" r:id="rId9"/>
  </sheets>
  <externalReferences>
    <externalReference r:id="rId10"/>
  </externalReferences>
  <definedNames>
    <definedName name="_xlnm.Print_Area" localSheetId="0">'PROPOSTA COMERCIAL'!$A$1:$H$37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8" i="1" l="1"/>
  <c r="F8" i="2"/>
  <c r="H8" i="2"/>
  <c r="D111" i="3"/>
  <c r="E112" i="3" s="1"/>
  <c r="E114" i="3" s="1"/>
  <c r="L18" i="8" l="1"/>
  <c r="L19" i="8"/>
  <c r="L20" i="8"/>
  <c r="L17" i="8"/>
  <c r="L21" i="8"/>
  <c r="K17" i="8"/>
  <c r="J17" i="8"/>
  <c r="I17" i="8"/>
  <c r="H17" i="8"/>
  <c r="H5" i="8"/>
  <c r="E17" i="1"/>
  <c r="E16" i="1"/>
  <c r="E10" i="2"/>
  <c r="E9" i="2"/>
  <c r="L23" i="8"/>
  <c r="L22" i="8"/>
  <c r="L24" i="8" s="1"/>
  <c r="K21" i="8"/>
  <c r="G15" i="7"/>
  <c r="E34" i="5"/>
  <c r="E34" i="4"/>
  <c r="E35" i="4" s="1"/>
  <c r="D107" i="4" s="1"/>
  <c r="E32" i="3"/>
  <c r="E31" i="3"/>
  <c r="E30" i="3"/>
  <c r="H20" i="8"/>
  <c r="I20" i="8" s="1"/>
  <c r="J20" i="8" s="1"/>
  <c r="D20" i="8"/>
  <c r="I19" i="8"/>
  <c r="H19" i="8"/>
  <c r="J19" i="8" s="1"/>
  <c r="G19" i="8"/>
  <c r="D19" i="8"/>
  <c r="H18" i="8"/>
  <c r="G18" i="8" s="1"/>
  <c r="D18" i="8"/>
  <c r="G17" i="8"/>
  <c r="D17" i="8"/>
  <c r="H16" i="8"/>
  <c r="D16" i="8"/>
  <c r="I15" i="8"/>
  <c r="J15" i="8" s="1"/>
  <c r="H15" i="8"/>
  <c r="G15" i="8"/>
  <c r="D15" i="8"/>
  <c r="H14" i="8"/>
  <c r="D14" i="8"/>
  <c r="I13" i="8"/>
  <c r="H13" i="8"/>
  <c r="J13" i="8" s="1"/>
  <c r="G13" i="8"/>
  <c r="D13" i="8"/>
  <c r="H12" i="8"/>
  <c r="I12" i="8" s="1"/>
  <c r="J12" i="8" s="1"/>
  <c r="D12" i="8"/>
  <c r="I11" i="8"/>
  <c r="H11" i="8"/>
  <c r="J11" i="8" s="1"/>
  <c r="G11" i="8"/>
  <c r="D11" i="8"/>
  <c r="H10" i="8"/>
  <c r="G10" i="8" s="1"/>
  <c r="D10" i="8"/>
  <c r="I9" i="8"/>
  <c r="J9" i="8" s="1"/>
  <c r="H9" i="8"/>
  <c r="G9" i="8"/>
  <c r="D9" i="8"/>
  <c r="H8" i="8"/>
  <c r="D8" i="8"/>
  <c r="I7" i="8"/>
  <c r="H7" i="8"/>
  <c r="J7" i="8" s="1"/>
  <c r="G7" i="8"/>
  <c r="D7" i="8"/>
  <c r="H6" i="8"/>
  <c r="D6" i="8"/>
  <c r="I5" i="8"/>
  <c r="J5" i="8"/>
  <c r="G5" i="8"/>
  <c r="D5" i="8"/>
  <c r="F13" i="10"/>
  <c r="G13" i="10" s="1"/>
  <c r="F12" i="10"/>
  <c r="G12" i="10" s="1"/>
  <c r="G11" i="10"/>
  <c r="F11" i="10"/>
  <c r="F10" i="10"/>
  <c r="G10" i="10" s="1"/>
  <c r="F9" i="10"/>
  <c r="G9" i="10" s="1"/>
  <c r="F8" i="10"/>
  <c r="G8" i="10" s="1"/>
  <c r="G7" i="10"/>
  <c r="F7" i="10"/>
  <c r="F6" i="10"/>
  <c r="G6" i="10" s="1"/>
  <c r="F5" i="10"/>
  <c r="F14" i="10" s="1"/>
  <c r="F15" i="10" s="1"/>
  <c r="G14" i="7"/>
  <c r="H14" i="7" s="1"/>
  <c r="G13" i="7"/>
  <c r="H13" i="7" s="1"/>
  <c r="G12" i="7"/>
  <c r="H12" i="7" s="1"/>
  <c r="G11" i="7"/>
  <c r="H11" i="7" s="1"/>
  <c r="G10" i="7"/>
  <c r="H10" i="7" s="1"/>
  <c r="G9" i="7"/>
  <c r="H9" i="7" s="1"/>
  <c r="G8" i="7"/>
  <c r="H8" i="7" s="1"/>
  <c r="G7" i="7"/>
  <c r="H7" i="7" s="1"/>
  <c r="G6" i="7"/>
  <c r="H6" i="7" s="1"/>
  <c r="G5" i="7"/>
  <c r="G16" i="7" s="1"/>
  <c r="R13" i="6"/>
  <c r="R14" i="6" s="1"/>
  <c r="R12" i="6"/>
  <c r="R11" i="6"/>
  <c r="L11" i="6"/>
  <c r="F11" i="6"/>
  <c r="R10" i="6"/>
  <c r="L10" i="6"/>
  <c r="F10" i="6"/>
  <c r="R9" i="6"/>
  <c r="L9" i="6"/>
  <c r="F9" i="6"/>
  <c r="R8" i="6"/>
  <c r="L8" i="6"/>
  <c r="F8" i="6"/>
  <c r="R7" i="6"/>
  <c r="L7" i="6"/>
  <c r="F7" i="6"/>
  <c r="R6" i="6"/>
  <c r="L6" i="6"/>
  <c r="L12" i="6" s="1"/>
  <c r="L13" i="6" s="1"/>
  <c r="F6" i="6"/>
  <c r="F12" i="6" s="1"/>
  <c r="F13" i="6" s="1"/>
  <c r="D97" i="5"/>
  <c r="E93" i="5"/>
  <c r="D80" i="5"/>
  <c r="D82" i="5" s="1"/>
  <c r="D90" i="5" s="1"/>
  <c r="D56" i="5"/>
  <c r="D87" i="5" s="1"/>
  <c r="E54" i="5"/>
  <c r="D50" i="5"/>
  <c r="D70" i="5" s="1"/>
  <c r="E44" i="5"/>
  <c r="E42" i="5"/>
  <c r="E35" i="5"/>
  <c r="D107" i="5" s="1"/>
  <c r="E27" i="5"/>
  <c r="E26" i="5"/>
  <c r="E30" i="5" s="1"/>
  <c r="E22" i="5"/>
  <c r="E21" i="5"/>
  <c r="D105" i="5" s="1"/>
  <c r="D98" i="4"/>
  <c r="D97" i="4"/>
  <c r="D102" i="4" s="1"/>
  <c r="D80" i="4"/>
  <c r="D82" i="4" s="1"/>
  <c r="D90" i="4" s="1"/>
  <c r="D56" i="4"/>
  <c r="D87" i="4" s="1"/>
  <c r="D50" i="4"/>
  <c r="D70" i="4" s="1"/>
  <c r="D72" i="4" s="1"/>
  <c r="D89" i="4" s="1"/>
  <c r="E27" i="4"/>
  <c r="E26" i="4"/>
  <c r="E30" i="4" s="1"/>
  <c r="E21" i="4"/>
  <c r="D105" i="4" s="1"/>
  <c r="D97" i="3"/>
  <c r="D96" i="3"/>
  <c r="D101" i="3" s="1"/>
  <c r="D79" i="3"/>
  <c r="E76" i="3"/>
  <c r="E59" i="3"/>
  <c r="D55" i="3"/>
  <c r="D86" i="3" s="1"/>
  <c r="D49" i="3"/>
  <c r="D66" i="3" s="1"/>
  <c r="E47" i="3"/>
  <c r="E40" i="3"/>
  <c r="E25" i="3"/>
  <c r="E24" i="3"/>
  <c r="E26" i="3" s="1"/>
  <c r="D106" i="3" s="1"/>
  <c r="E20" i="3"/>
  <c r="D105" i="3" s="1"/>
  <c r="F10" i="2"/>
  <c r="H10" i="2" s="1"/>
  <c r="F9" i="2"/>
  <c r="H9" i="2" s="1"/>
  <c r="I17" i="1"/>
  <c r="D17" i="1"/>
  <c r="F17" i="1" s="1"/>
  <c r="G17" i="1" s="1"/>
  <c r="C17" i="1"/>
  <c r="I16" i="1"/>
  <c r="D16" i="1"/>
  <c r="F16" i="1" s="1"/>
  <c r="G16" i="1" s="1"/>
  <c r="C16" i="1"/>
  <c r="D15" i="1"/>
  <c r="D18" i="1" s="1"/>
  <c r="C15" i="1"/>
  <c r="B4" i="1"/>
  <c r="L12" i="8" l="1"/>
  <c r="K12" i="8"/>
  <c r="L7" i="8"/>
  <c r="K7" i="8"/>
  <c r="L15" i="8"/>
  <c r="K15" i="8"/>
  <c r="K20" i="8"/>
  <c r="K5" i="8"/>
  <c r="L5" i="8"/>
  <c r="K13" i="8"/>
  <c r="L13" i="8"/>
  <c r="L9" i="8"/>
  <c r="K9" i="8"/>
  <c r="K11" i="8"/>
  <c r="L11" i="8"/>
  <c r="K19" i="8"/>
  <c r="J6" i="8"/>
  <c r="J14" i="8"/>
  <c r="G8" i="8"/>
  <c r="I10" i="8"/>
  <c r="G16" i="8"/>
  <c r="I18" i="8"/>
  <c r="J10" i="8"/>
  <c r="G6" i="8"/>
  <c r="I8" i="8"/>
  <c r="J8" i="8" s="1"/>
  <c r="G14" i="8"/>
  <c r="I16" i="8"/>
  <c r="J16" i="8" s="1"/>
  <c r="I6" i="8"/>
  <c r="G12" i="8"/>
  <c r="I14" i="8"/>
  <c r="G20" i="8"/>
  <c r="J18" i="8"/>
  <c r="G5" i="10"/>
  <c r="G14" i="10" s="1"/>
  <c r="H5" i="7"/>
  <c r="H15" i="7" s="1"/>
  <c r="H16" i="7" s="1"/>
  <c r="E70" i="5"/>
  <c r="D72" i="5"/>
  <c r="D89" i="5" s="1"/>
  <c r="E45" i="5"/>
  <c r="E55" i="5"/>
  <c r="E56" i="5" s="1"/>
  <c r="E87" i="5" s="1"/>
  <c r="E66" i="5"/>
  <c r="E72" i="5" s="1"/>
  <c r="E89" i="5" s="1"/>
  <c r="E46" i="5"/>
  <c r="E67" i="5"/>
  <c r="E76" i="5"/>
  <c r="D86" i="5"/>
  <c r="E28" i="5"/>
  <c r="D106" i="5" s="1"/>
  <c r="E47" i="5"/>
  <c r="E68" i="5"/>
  <c r="E77" i="5"/>
  <c r="E48" i="5"/>
  <c r="E60" i="5"/>
  <c r="E69" i="5"/>
  <c r="E78" i="5"/>
  <c r="E49" i="5"/>
  <c r="D61" i="5"/>
  <c r="E79" i="5"/>
  <c r="E43" i="5"/>
  <c r="E50" i="5" s="1"/>
  <c r="E86" i="5" s="1"/>
  <c r="E71" i="5"/>
  <c r="E46" i="4"/>
  <c r="E67" i="4"/>
  <c r="E76" i="4"/>
  <c r="D86" i="4"/>
  <c r="E45" i="4"/>
  <c r="E28" i="4"/>
  <c r="D106" i="4" s="1"/>
  <c r="E47" i="4"/>
  <c r="E68" i="4"/>
  <c r="E77" i="4"/>
  <c r="E55" i="4"/>
  <c r="E48" i="4"/>
  <c r="E60" i="4"/>
  <c r="E69" i="4"/>
  <c r="E78" i="4"/>
  <c r="E49" i="4"/>
  <c r="D61" i="4"/>
  <c r="D62" i="4" s="1"/>
  <c r="D88" i="4" s="1"/>
  <c r="E79" i="4"/>
  <c r="E43" i="4"/>
  <c r="E71" i="4"/>
  <c r="E66" i="4"/>
  <c r="E42" i="4"/>
  <c r="E70" i="4"/>
  <c r="E22" i="4"/>
  <c r="E44" i="4"/>
  <c r="E54" i="4"/>
  <c r="E56" i="4" s="1"/>
  <c r="E87" i="4" s="1"/>
  <c r="E48" i="3"/>
  <c r="D60" i="3"/>
  <c r="D61" i="3" s="1"/>
  <c r="D87" i="3" s="1"/>
  <c r="E68" i="3"/>
  <c r="E77" i="3"/>
  <c r="D85" i="3"/>
  <c r="E41" i="3"/>
  <c r="D69" i="3"/>
  <c r="D71" i="3" s="1"/>
  <c r="D88" i="3" s="1"/>
  <c r="E78" i="3"/>
  <c r="E67" i="3"/>
  <c r="E42" i="3"/>
  <c r="E69" i="3"/>
  <c r="E53" i="3"/>
  <c r="E70" i="3"/>
  <c r="E44" i="3"/>
  <c r="E54" i="3"/>
  <c r="E65" i="3"/>
  <c r="D80" i="3"/>
  <c r="E80" i="3" s="1"/>
  <c r="E45" i="3"/>
  <c r="E43" i="3"/>
  <c r="E46" i="3"/>
  <c r="E66" i="3"/>
  <c r="E75" i="3"/>
  <c r="G9" i="2"/>
  <c r="G10" i="2"/>
  <c r="L16" i="8" l="1"/>
  <c r="K16" i="8"/>
  <c r="L8" i="8"/>
  <c r="K8" i="8"/>
  <c r="K18" i="8"/>
  <c r="K14" i="8"/>
  <c r="L14" i="8"/>
  <c r="L10" i="8"/>
  <c r="K10" i="8"/>
  <c r="K6" i="8"/>
  <c r="L6" i="8"/>
  <c r="D91" i="5"/>
  <c r="D62" i="5"/>
  <c r="D88" i="5" s="1"/>
  <c r="E61" i="5"/>
  <c r="E62" i="5" s="1"/>
  <c r="E88" i="5" s="1"/>
  <c r="E91" i="5" s="1"/>
  <c r="D108" i="5" s="1"/>
  <c r="D109" i="5" s="1"/>
  <c r="E80" i="5"/>
  <c r="E82" i="5" s="1"/>
  <c r="E90" i="5" s="1"/>
  <c r="E61" i="4"/>
  <c r="E62" i="4" s="1"/>
  <c r="E88" i="4" s="1"/>
  <c r="E80" i="4"/>
  <c r="E82" i="4" s="1"/>
  <c r="E90" i="4" s="1"/>
  <c r="E50" i="4"/>
  <c r="E86" i="4" s="1"/>
  <c r="E72" i="4"/>
  <c r="E89" i="4" s="1"/>
  <c r="D91" i="4"/>
  <c r="E71" i="3"/>
  <c r="E88" i="3" s="1"/>
  <c r="E60" i="3"/>
  <c r="E61" i="3" s="1"/>
  <c r="E87" i="3" s="1"/>
  <c r="D81" i="3"/>
  <c r="D89" i="3" s="1"/>
  <c r="E79" i="3"/>
  <c r="E81" i="3" s="1"/>
  <c r="E89" i="3" s="1"/>
  <c r="E49" i="3"/>
  <c r="E85" i="3" s="1"/>
  <c r="E90" i="3" s="1"/>
  <c r="E55" i="3"/>
  <c r="E86" i="3" s="1"/>
  <c r="D90" i="3"/>
  <c r="E33" i="3" l="1"/>
  <c r="E34" i="3" s="1"/>
  <c r="D107" i="3" s="1"/>
  <c r="E96" i="5"/>
  <c r="E97" i="5"/>
  <c r="D111" i="5" s="1"/>
  <c r="E91" i="4"/>
  <c r="D108" i="4" s="1"/>
  <c r="D109" i="4" s="1"/>
  <c r="D108" i="3"/>
  <c r="E95" i="3" l="1"/>
  <c r="D109" i="3"/>
  <c r="G112" i="5"/>
  <c r="E112" i="5"/>
  <c r="E101" i="5"/>
  <c r="E99" i="5"/>
  <c r="E100" i="5"/>
  <c r="E96" i="4"/>
  <c r="E96" i="3" l="1"/>
  <c r="E8" i="2" s="1"/>
  <c r="E15" i="1" s="1"/>
  <c r="E98" i="5"/>
  <c r="E102" i="5" s="1"/>
  <c r="D110" i="5" s="1"/>
  <c r="E97" i="4"/>
  <c r="D111" i="4" s="1"/>
  <c r="E100" i="4"/>
  <c r="E101" i="4"/>
  <c r="E99" i="4"/>
  <c r="E98" i="4" s="1"/>
  <c r="E102" i="4" s="1"/>
  <c r="D110" i="4" s="1"/>
  <c r="G112" i="3"/>
  <c r="E100" i="3"/>
  <c r="E99" i="3"/>
  <c r="E98" i="3"/>
  <c r="E97" i="3" l="1"/>
  <c r="E101" i="3" s="1"/>
  <c r="D110" i="3" s="1"/>
  <c r="G112" i="4"/>
  <c r="E112" i="4"/>
  <c r="H11" i="2" l="1"/>
  <c r="G8" i="2"/>
  <c r="G11" i="2" s="1"/>
  <c r="F11" i="2"/>
  <c r="I15" i="1"/>
  <c r="F15" i="1"/>
  <c r="G15" i="1" s="1"/>
  <c r="F19" i="2" l="1"/>
  <c r="F16" i="2"/>
  <c r="F18" i="2"/>
  <c r="F17" i="2"/>
  <c r="F15" i="2"/>
  <c r="F18" i="1"/>
</calcChain>
</file>

<file path=xl/sharedStrings.xml><?xml version="1.0" encoding="utf-8"?>
<sst xmlns="http://schemas.openxmlformats.org/spreadsheetml/2006/main" count="732" uniqueCount="267">
  <si>
    <t>AO</t>
  </si>
  <si>
    <r>
      <rPr>
        <b/>
        <sz val="8"/>
        <rFont val="Verdana"/>
        <family val="2"/>
      </rPr>
      <t>T &amp; S LOCAÇÃO DE MÃO DE OBRA EM GERAL - EIRELI,</t>
    </r>
    <r>
      <rPr>
        <sz val="8"/>
        <rFont val="Verdana"/>
        <family val="2"/>
      </rPr>
      <t xml:space="preserve"> estabelecida à Rua Dom Gerardo, nº 35/sl 1101 – Centro – Rio de Janeiro – RJ, Telefones: 3993-1430/1432, E-mail: comercial@tslocacao.com.br inscrita no CNPJ sob o nº 12.978.986/0001-58 e Inscrição Municipal nº 04.96.668-0, vem, por meio desta, apresentar nossa proposta de preços, conforme solicitado por V.Sas.</t>
    </r>
  </si>
  <si>
    <t>Tendo examinado minuciosamente as normas específicas do edital do Pregão Eletrônico n 04/2023, cujo objeto é a contratação são caracterizados como comum, dedicação exclusiva de mão de obra na prestação continuada de copeiragem e garçom, conforme as especificações constantes do Termo de Referência, e após tomar conhecimento de todas as condições lá estabelecidas, passamos a formular a seguinte proposta:</t>
  </si>
  <si>
    <t>PROPOSTA COMERCIAL</t>
  </si>
  <si>
    <t>ITEM</t>
  </si>
  <si>
    <t>CATEGORIA PROFISSIONAL</t>
  </si>
  <si>
    <t>QUANT</t>
  </si>
  <si>
    <t>VLR UNIT</t>
  </si>
  <si>
    <t>VLR MENSAL</t>
  </si>
  <si>
    <t>VLR GLOBAL</t>
  </si>
  <si>
    <t>TOTAL</t>
  </si>
  <si>
    <t>Nos preços indicados na planilha de preços acima estão incluídos todos os custos, benefícios, encargos, tributos, taxas e demais contribuições pertinentes.</t>
  </si>
  <si>
    <t>Declaramos conhecer a legislação de regência desta licitação e que os serviços/bens serão fornecidos de acordo com as condições estabelecidas neste Edital, que conhecemos e aceitamos em todos os seus termos, inclusive quanto ao pagamento e outros</t>
  </si>
  <si>
    <t>Cabe também informar a V.S.as que a T &amp; S LOCAÇÃO DE MÃO DE OBRA EM GERAL - EIRELI, trabalha com terceirização de mão de obra de Recepcionistas, Telefonistas, Copeiras, Office Boys, Porteiros, Motoristas, Ascensoristas, Vigias Desarmados, Auxiliares de Serviços Gerais, Faxineiros, Faxineiras Residenciais, Maqueiros, Manipuladores de Alimentos, Merendeiras, etc., e outras atividades de locação de mão de obra em geral.</t>
  </si>
  <si>
    <t>DO REPRESENTANTE LEGAL:</t>
  </si>
  <si>
    <t xml:space="preserve">Sr. Sergio Fernandes Martinho 
RG: 05.658.281-0 – DETRAN
CPF: 642.050.887-87
Diretor
</t>
  </si>
  <si>
    <t>DADOS BANCÁRIOS:</t>
  </si>
  <si>
    <t xml:space="preserve">Banco: Itaú 341
Agência: 0204
Conta Corrente: 31011-4
</t>
  </si>
  <si>
    <t>Esta proposta tem validade de 120 (cento e vinte) dias a partir desta data.</t>
  </si>
  <si>
    <t>FUNDO NACIONAL DE DESENVOLVIMENTO DA EDUCAÇÃO</t>
  </si>
  <si>
    <t xml:space="preserve">RESUMO - COPEIRAGEM </t>
  </si>
  <si>
    <t>CONTRATO</t>
  </si>
  <si>
    <t>POSTO</t>
  </si>
  <si>
    <t>QTD. DE POSTOS</t>
  </si>
  <si>
    <t>VALOR UNITÁRIO POR POSTO (R$)</t>
  </si>
  <si>
    <t>VALOR MENSAL (R$)</t>
  </si>
  <si>
    <t>VALOR ANUAL    (R$)</t>
  </si>
  <si>
    <t>VALOR DO CONTRATO PARA 24 MESES   (R$)</t>
  </si>
  <si>
    <t>Copeira</t>
  </si>
  <si>
    <t>Encarregada</t>
  </si>
  <si>
    <t>Garçom</t>
  </si>
  <si>
    <t>VALOR TOTAL GLOBAL (R$):</t>
  </si>
  <si>
    <t>0,5% de glosa sobre a fatura</t>
  </si>
  <si>
    <t>3% de glosa</t>
  </si>
  <si>
    <t>5% de glosa</t>
  </si>
  <si>
    <t>8% de glosa</t>
  </si>
  <si>
    <t>PLANILHA DE CUSTOS E FORMAÇÃO DE PREÇOS</t>
  </si>
  <si>
    <t>A</t>
  </si>
  <si>
    <t>Data de apresentação da proposta (dia/mês/ano)</t>
  </si>
  <si>
    <t>B</t>
  </si>
  <si>
    <t>Minicipio/UF</t>
  </si>
  <si>
    <t>Brasília/DF</t>
  </si>
  <si>
    <t>C</t>
  </si>
  <si>
    <t>Ano Acordo, Convenção ou Sentença Normativa em Dissídio Coletivo</t>
  </si>
  <si>
    <t>D</t>
  </si>
  <si>
    <t>Nº de meses de execução contratual</t>
  </si>
  <si>
    <t>Tipo e serviço (mesmo serviço com características distintas)</t>
  </si>
  <si>
    <t>Quantidade de Funcionários</t>
  </si>
  <si>
    <t>1.1</t>
  </si>
  <si>
    <t>COPEIRA</t>
  </si>
  <si>
    <t>Dados complementares para composiçõa dos custos referentes à mão-de-obra</t>
  </si>
  <si>
    <t>Tipo Serviço (mesmo serviço com características distintas)</t>
  </si>
  <si>
    <t>Salário normativo da categoria profissional</t>
  </si>
  <si>
    <t>Categoria profissional (vinculada à execução contratual)</t>
  </si>
  <si>
    <t>Data base da categoria (dia/mês/ano) - SINDISERVIÇOS/DF</t>
  </si>
  <si>
    <t>1º de janeiro</t>
  </si>
  <si>
    <t>Módulo 1: Composição da Remuneração</t>
  </si>
  <si>
    <t>Proposta</t>
  </si>
  <si>
    <t>Composição da Remuneração</t>
  </si>
  <si>
    <t>%</t>
  </si>
  <si>
    <t>Valor (R$)</t>
  </si>
  <si>
    <t>Salário Base</t>
  </si>
  <si>
    <t xml:space="preserve"> -</t>
  </si>
  <si>
    <t>Sálário da Categoria conforme CCT - SINDISERVIÇOS/DF - 2023</t>
  </si>
  <si>
    <t>Total de Remuneração</t>
  </si>
  <si>
    <t>Módulo 2: Benefícios Mensais e Diários</t>
  </si>
  <si>
    <t>Benefícios Mensais e Diários</t>
  </si>
  <si>
    <t>Transporte (valor atualizado do vale transporte, custo unitário R$ 5,50)     (5,50*2*22)-(Salário * 0,06)</t>
  </si>
  <si>
    <t>Auxílio Alimentação  (40,50,x 22 dias)</t>
  </si>
  <si>
    <t>Total dos Benefícios Mensais e Diários</t>
  </si>
  <si>
    <t>Módulo 3: Insumos Diversos</t>
  </si>
  <si>
    <t>3</t>
  </si>
  <si>
    <t>Insumos Diversos</t>
  </si>
  <si>
    <t>Uniformes</t>
  </si>
  <si>
    <t>Materiais de limpeza</t>
  </si>
  <si>
    <t>Materiais de consumo</t>
  </si>
  <si>
    <t>Utensilios para a copa</t>
  </si>
  <si>
    <t>Total dos Insumos Diversos</t>
  </si>
  <si>
    <t>Módulo 4: Encargos Sociais e Trabalhistas</t>
  </si>
  <si>
    <t>Submódulo 4.1 - Encargos previdenciários e FGTS</t>
  </si>
  <si>
    <t>4.1</t>
  </si>
  <si>
    <t>Encargos Previdênciários e FGTS</t>
  </si>
  <si>
    <t>R$</t>
  </si>
  <si>
    <t>(2) As provisões constantes desta planilha poderão não ser necessárias em determinados serviços que não necessitem da dedicação exclusiva dos trabalhadores da contratada para com a Administração.</t>
  </si>
  <si>
    <t>Submódulo 4.1 - Encargos Previdenciários e FGTS</t>
  </si>
  <si>
    <t>INSS</t>
  </si>
  <si>
    <t xml:space="preserve">SESI/SESC </t>
  </si>
  <si>
    <t xml:space="preserve">Incra </t>
  </si>
  <si>
    <t>Salário Educação</t>
  </si>
  <si>
    <t>E</t>
  </si>
  <si>
    <t>SENAI/SENAC</t>
  </si>
  <si>
    <t>F</t>
  </si>
  <si>
    <t>FGTS</t>
  </si>
  <si>
    <t>G</t>
  </si>
  <si>
    <t>Seguro Acidente de Trabalho - SAT/INSS</t>
  </si>
  <si>
    <t>H</t>
  </si>
  <si>
    <t>SEBRAE</t>
  </si>
  <si>
    <t>Total</t>
  </si>
  <si>
    <t>Submódulo 4.2 - 13º Salário e Adicional de Férias</t>
  </si>
  <si>
    <t>4.2</t>
  </si>
  <si>
    <t>Submódulo 4.2 - 13º Salário, Férias e Adicional de Férias</t>
  </si>
  <si>
    <t>13º Salário, Férias e Adicional de Férias</t>
  </si>
  <si>
    <t>Incidência do Submódulo 4.1 sobre Férias e Adicional de Férias</t>
  </si>
  <si>
    <t>Submódulo 4.3 - Afastamento Maternidade</t>
  </si>
  <si>
    <t>4.3</t>
  </si>
  <si>
    <t>Afastamento Maternidade</t>
  </si>
  <si>
    <t>Incidência do Submodulo 4.1 sobre o Afastamento Maternidade</t>
  </si>
  <si>
    <t>Submódulo 4.4 - Provisão para Rescisão</t>
  </si>
  <si>
    <t>4.4</t>
  </si>
  <si>
    <t xml:space="preserve"> Provisão para Rescisão</t>
  </si>
  <si>
    <t xml:space="preserve">Aviso Prévio Indenizado. </t>
  </si>
  <si>
    <t>Incidência do Submódulo 4.1 sobre o Aviso Prévio Indenizado</t>
  </si>
  <si>
    <t>Multa do FGTS do Aviso Previo Indenizado</t>
  </si>
  <si>
    <t>Aviso Prévio Trabalhado</t>
  </si>
  <si>
    <t>Incidência do Submódulo 4.1 sobre o Aviso Prévio Trabalhado</t>
  </si>
  <si>
    <t>Multa do FGTS do Aviso Previo Trabalhado</t>
  </si>
  <si>
    <t>Submódulo 4.5 - Custo de Reposição de Profissional Ausente</t>
  </si>
  <si>
    <t>4.5</t>
  </si>
  <si>
    <t>Custo de Reposição de Profissional Ausente</t>
  </si>
  <si>
    <t>Férias e Terço Constitucional de Férias</t>
  </si>
  <si>
    <t>Ausência Legais e Ausências por Doença</t>
  </si>
  <si>
    <t>Licença Paternidade</t>
  </si>
  <si>
    <t>Ausência por Acidente de Trabalho</t>
  </si>
  <si>
    <t>Subtotal (A+B+C+D)</t>
  </si>
  <si>
    <t>Incidência do Submódulo 4.1 sobre o Submódulo 4.5</t>
  </si>
  <si>
    <t>Quadro Resumo - Módulo 4: Encargos Sociais e Trabalhistas</t>
  </si>
  <si>
    <t>Módulo 4 - Encargos Sociais e Trabalhistas</t>
  </si>
  <si>
    <t>Encargos Previdenciários e FGTS</t>
  </si>
  <si>
    <t>Provisão para Rescisão</t>
  </si>
  <si>
    <t>Módulo 5: Custos Indiretos, Tributos e Lucro</t>
  </si>
  <si>
    <t>Custos Indiretos, Tributos e Lucro</t>
  </si>
  <si>
    <t>Custos Indiretos</t>
  </si>
  <si>
    <t>Lucro</t>
  </si>
  <si>
    <t>TRIBUTOS</t>
  </si>
  <si>
    <t>C1</t>
  </si>
  <si>
    <t>PIS</t>
  </si>
  <si>
    <t>C2</t>
  </si>
  <si>
    <t>COFINS</t>
  </si>
  <si>
    <t>C3</t>
  </si>
  <si>
    <t>ISS</t>
  </si>
  <si>
    <t xml:space="preserve">Total </t>
  </si>
  <si>
    <t>ANEXO III - B - Quadro Resumo do Custo por Empregado</t>
  </si>
  <si>
    <t>Mão-de-obra vinculada à execução contratual (valor por empregado)</t>
  </si>
  <si>
    <t>Módulo 1 - Composição da Remuneração</t>
  </si>
  <si>
    <t>Módulo 2 - Beneficios Mensais e Diários</t>
  </si>
  <si>
    <t>Módulo 3 - Insumos Diversos (uniformes, materiais, equipamentos e outros)</t>
  </si>
  <si>
    <t>Sub -Total (A+B+C+D)</t>
  </si>
  <si>
    <t>Módulo 5 - Custos Indiretos, Tributo e Lucro</t>
  </si>
  <si>
    <t>VALOR TOTAL POR EMPREGADO</t>
  </si>
  <si>
    <t>Tipo de Serviço (mesmo serviço com características distintas)</t>
  </si>
  <si>
    <t>Quantidade</t>
  </si>
  <si>
    <t>ENCARREGADA</t>
  </si>
  <si>
    <t>PROPOSTA</t>
  </si>
  <si>
    <t>Reserva Técnica s/ mão-de-obra</t>
  </si>
  <si>
    <t>Auxílio Alimentação   (40,50 x 22 dias)</t>
  </si>
  <si>
    <t>I</t>
  </si>
  <si>
    <t>Total de Insumos de Mão-de-obra</t>
  </si>
  <si>
    <t xml:space="preserve">Total dos Insumos </t>
  </si>
  <si>
    <t>Submódulo 4.1: Encargos Previdênciários e FGTS</t>
  </si>
  <si>
    <t>Nota: (1) Esta tabela poderá ser adaptada às caracteristicas do serviço contratado, inclusive adaptar rubricas e suas respectivas provisões e ou estimativas, desde que devidamente justificado.</t>
  </si>
  <si>
    <t>Submódulo 4.2: 13º Salário e Adicional de Férias</t>
  </si>
  <si>
    <t>Submódulo 4.3: Afastamento Maternidade</t>
  </si>
  <si>
    <t>Submódulo 4.4: Provisões para Rescisão</t>
  </si>
  <si>
    <t>Provisões para Rescisão</t>
  </si>
  <si>
    <t>Submódulo 4.5:Custo de Reposição do Profissional Ausente</t>
  </si>
  <si>
    <t>Custo de Reposição do Profissional Ausente</t>
  </si>
  <si>
    <t>13º Salário e Adicional de Férias</t>
  </si>
  <si>
    <t>VALOR DA MÃO DE OBRA (Remuneração + Reserva Técnica + Encargos Sociais)</t>
  </si>
  <si>
    <t>GARÇOM</t>
  </si>
  <si>
    <t>Transporte (valor atualizado do vale transporte, custo unitário R$ 5,50) (5,50*2*22)-(Salário * 0,06)</t>
  </si>
  <si>
    <t>UNIFORMES</t>
  </si>
  <si>
    <t>Item</t>
  </si>
  <si>
    <t>Quantidade
Anual</t>
  </si>
  <si>
    <t>UNIDADE</t>
  </si>
  <si>
    <t>Vr. Unit</t>
  </si>
  <si>
    <t>Vr. Total Anual</t>
  </si>
  <si>
    <t>Terno feminino completo</t>
  </si>
  <si>
    <t>Unidade</t>
  </si>
  <si>
    <t>Terno marculino completo</t>
  </si>
  <si>
    <t>Saia</t>
  </si>
  <si>
    <t>Camisa social</t>
  </si>
  <si>
    <t xml:space="preserve">Jaleco </t>
  </si>
  <si>
    <t>Pares de meia</t>
  </si>
  <si>
    <t>Pares</t>
  </si>
  <si>
    <t>Sapato</t>
  </si>
  <si>
    <t>Colete</t>
  </si>
  <si>
    <t>Touca com presilha</t>
  </si>
  <si>
    <t>Lenço</t>
  </si>
  <si>
    <t>Cinto</t>
  </si>
  <si>
    <t>Valor Total Anual por profissional</t>
  </si>
  <si>
    <t>Gravata</t>
  </si>
  <si>
    <t>Valor Total Mensal (média)</t>
  </si>
  <si>
    <t>MATERIAL DE LIMPEZA</t>
  </si>
  <si>
    <t>Especificação</t>
  </si>
  <si>
    <t>Valor Unit</t>
  </si>
  <si>
    <t>Valor Mensal</t>
  </si>
  <si>
    <t>Valor Anual</t>
  </si>
  <si>
    <t xml:space="preserve">Água sanitária, frasco com 1 litro “Qboa ou Ypê” </t>
  </si>
  <si>
    <t>Unid.</t>
  </si>
  <si>
    <t>Álcool etilico 70%, frasco com 1 litro</t>
  </si>
  <si>
    <t xml:space="preserve">Detergente liquido, neutro, bioegradavel, testado dermatologicamente, 500 ml “Limpol/Ipê/Minalba” </t>
  </si>
  <si>
    <t xml:space="preserve">Esponja dupla Face nas cores Verde e Amarela </t>
  </si>
  <si>
    <t>Esponja de aço para alumínio - pacote com 8 unidades</t>
  </si>
  <si>
    <t>Pct</t>
  </si>
  <si>
    <t xml:space="preserve">Sapólio Cremoso - 300 ml “Radium/Cif/Assolam/Bombril” </t>
  </si>
  <si>
    <t xml:space="preserve">Pano de limpeza descartavel branco, rolo com 600 panos 33x50 cm. “Specialweb/Limtech” </t>
  </si>
  <si>
    <t>Rolo</t>
  </si>
  <si>
    <t xml:space="preserve">Pano de prato em algoodão, alta absorção, estampado, com bainham 40x 70cm, pacote com 20 unidades “Máxima Service” </t>
  </si>
  <si>
    <t>Pacote</t>
  </si>
  <si>
    <t>Sabão em barra neutro glicerinado 1kg  com 5 unidades - Dermatologicamente testado para lavar louças e tecidos</t>
  </si>
  <si>
    <t>Papel toalha, pacote com 1.250 folhas “Jofel/Inovata/Premium”</t>
  </si>
  <si>
    <t>Fardo</t>
  </si>
  <si>
    <t>Valor total Estimado (SEM Custo Indireto, Lucro e Tributação)</t>
  </si>
  <si>
    <t>Valor Total Mensal Estimado por Funcionário ( 15 copeiras)</t>
  </si>
  <si>
    <t>MATERIAS DE CONSUMO</t>
  </si>
  <si>
    <t>Quantidade Mensal</t>
  </si>
  <si>
    <t>Valor Unitário</t>
  </si>
  <si>
    <t>Açucar cristal - pacote de 5kg</t>
  </si>
  <si>
    <t>Pacote de 5 Kg</t>
  </si>
  <si>
    <t>Adoçante de qualidade superior, que contenha aspartame,
disponibilizado em embalagens originais - 110 ml</t>
  </si>
  <si>
    <t>Frasco de 110ml</t>
  </si>
  <si>
    <t>Café torrado e moído do tipo superior, empacotado em
embalagem aluminizada de 500 gramas, de acordo com a
Resolução RDC nº 277 de 22/09/2005, com laudo de análise
emitido por laboratório credenciado pela Rede Brasileira de
Laboratórios Analíticos de Saúde habilitados pela vigilância sanitária (REBLAS/ANVISA) e demais padrões recomendados pela norma do Programa de Qualidade do café.</t>
  </si>
  <si>
    <t xml:space="preserve">Pacote de 500g </t>
  </si>
  <si>
    <t>Chá em saquinho (tipo sache de 10g) nos sabores: erva cidreira,
hortelã, camomila, maçã, maçã com canela, boldo, mate, - Caixa
com 10.</t>
  </si>
  <si>
    <t>caixa com 10</t>
  </si>
  <si>
    <t>Coador em tecido para máquina de café, 20 l</t>
  </si>
  <si>
    <t>unidade</t>
  </si>
  <si>
    <t>Copo descartável biodegradável, para café, reciclável capacidade 50ml, em polipropileno ‘PP” branco, não tóxico, com frios e saliência na borda, o copo deverá ser igual ou superior a 75 gramas e de acordo com a norma NBR 14.865/2002 (somente para visitantes)</t>
  </si>
  <si>
    <t xml:space="preserve">pacote com 100 unidades </t>
  </si>
  <si>
    <t xml:space="preserve">Copo para água descartável biodegradável, capacidade 200ml, em polipropileno “PP” branco, não tóxico, com frisos e saliência na boda, deverá ser igual ou superior a 220 gramas e de acordo com norma NBR 14.865/2002. 
Somente para visitantes </t>
  </si>
  <si>
    <t xml:space="preserve">Copos de vidro meio cristal liso transparente para água com capacidade 330ml, fundo reforçado </t>
  </si>
  <si>
    <t xml:space="preserve">Mexedor descartável para drinks e café 10,8 cm </t>
  </si>
  <si>
    <t xml:space="preserve">Caixa com 500 unidades </t>
  </si>
  <si>
    <t>Valor Total Mensal Estimado por Funcionário (15 copeiras)</t>
  </si>
  <si>
    <t>EQUIPAMENTOS E UTENSÍLIOS PARA COPA</t>
  </si>
  <si>
    <t>Vida útil em meses</t>
  </si>
  <si>
    <t>Vida útil em anos</t>
  </si>
  <si>
    <t>Valor Unitário - Equipamento Novo (VEM)</t>
  </si>
  <si>
    <t>Valor Total mensal- Equipamento Novo (VEM)</t>
  </si>
  <si>
    <t>Valor Total anual - Equipamento Novo (VEM)</t>
  </si>
  <si>
    <t>Valor Residual (VR) (10%)</t>
  </si>
  <si>
    <t>Valor Total do Equipamento (VEM) - Valor Redidual (VR) (10%)</t>
  </si>
  <si>
    <t>Depreciação Mensal (R$)</t>
  </si>
  <si>
    <t>Depreciação Anual (R$)</t>
  </si>
  <si>
    <t>Borrifador de água modelo com gatilho de spray Unidade 500 ml</t>
  </si>
  <si>
    <r>
      <t>Canecão em alumínio de 3 litros</t>
    </r>
    <r>
      <rPr>
        <sz val="10"/>
        <rFont val="Arial"/>
        <family val="2"/>
      </rPr>
      <t xml:space="preserve"> </t>
    </r>
  </si>
  <si>
    <t>Canecão em alumínio de 2 litros</t>
  </si>
  <si>
    <t xml:space="preserve">Carrinho distribuidor de café e água 02 bandejas com 02 rodas rodízios fixos e com 02 freios  Gradil alto tipo varanda com altura de 120mm (Proteção antiqueda) Bandejas com abas de 30mm </t>
  </si>
  <si>
    <t>Colher de madeira, 50 cm</t>
  </si>
  <si>
    <t xml:space="preserve">Colher em aço inox, para chá com aproximadamente 12 cm </t>
  </si>
  <si>
    <t>Colher inox de servir, 30 cm</t>
  </si>
  <si>
    <t>Dispensador de copos descartáveis por clique de tamanho de 50 ml. Capacidade do tubo super-resistente: o tubo comporta até 100 copos</t>
  </si>
  <si>
    <t>Dispensador de copos descartáveis por clique de tamanho de 200 ml. Capacidade do tubo super-resistente: o tubo comporta até 100 copos</t>
  </si>
  <si>
    <t>Escada 02 degraus, em aço, com piso antiderrapante pés com ponteiras de borracha tratamento anti-ferruginoso</t>
  </si>
  <si>
    <t>Garrafa térmica, com corpo externo em aço inox, ampola com
capacidade para 1 litro, com fechamento em pressão, alça móvel
em polipropileno.</t>
  </si>
  <si>
    <t>Garrafa térmica, com corpo externo em aço inox, ampola com
capacidade para 2 litros, com fechamento em pressão, alça
móvel em polipropileno.</t>
  </si>
  <si>
    <t>Máquina de café elétrica industrial em inox, cap. 20L</t>
  </si>
  <si>
    <t>Porta alimentos em inox, com tampa, cap. 5L</t>
  </si>
  <si>
    <r>
      <t xml:space="preserve">Xícaras para café, com pires, confeccionados em porcelana branca, paredes lisas sem deformidades. Sem pinturas, sem formatado cilíndrico, capacidade aproximadamente </t>
    </r>
    <r>
      <rPr>
        <sz val="10"/>
        <rFont val="Arial"/>
        <family val="2"/>
      </rPr>
      <t xml:space="preserve">80ml </t>
    </r>
  </si>
  <si>
    <r>
      <t xml:space="preserve">Xícaras para chá, com pires, em porcelana branca, paredes lisas sem deformidades, sem pinturas, formato cilíndrico, capacidade aproximadamente </t>
    </r>
    <r>
      <rPr>
        <sz val="10"/>
        <rFont val="Arial"/>
        <family val="2"/>
      </rPr>
      <t xml:space="preserve">200ml </t>
    </r>
  </si>
  <si>
    <t>TOTAL DEPRECIAÇÃO - EQUIPAMENTOS (SEM Custo Indireto, Lucro e Tributação)</t>
  </si>
  <si>
    <t>TOTAL MENSAL DA DEPRECIAÇÃO - EQUIPAMENTOS (COM Custos Indiretos, Lucro e Tributação)</t>
  </si>
  <si>
    <t xml:space="preserve">TOTAL ANUAL DA DEPRECIAÇÃO - EQUIPAMENTOS (COM Custo Indireto, Lucro e Tributação)  </t>
  </si>
  <si>
    <t>TOTAL MENSAL POR FUNCIONÁRIO (COPEIRA)*</t>
  </si>
  <si>
    <t>DOIS MILHÕES, TREZENTOS E CINQUENTA MIL, QUATROCENTOS E TRES REAIS E TRINTA E DOIS CENTAVOS</t>
  </si>
  <si>
    <t>Rio de Janeiro, 12 de Julho de 2023</t>
  </si>
  <si>
    <t>Quantidade mínima mensal a ser mantida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</si>
</sst>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R$&quot;\ #,##0.00"/>
    <numFmt numFmtId="167" formatCode="0.000%"/>
    <numFmt numFmtId="168" formatCode="&quot;R$&quot;\ #,##0.00;[Red]&quot;R$&quot;\ #,##0.00"/>
    <numFmt numFmtId="169" formatCode="_-* #,##0.0000_-;\-* #,##0.0000_-;_-* &quot;-&quot;??_-;_-@_-"/>
    <numFmt numFmtId="170" formatCode="_(&quot;R$ &quot;* #,##0.0_);_(&quot;R$ &quot;* \(#,##0.0\);_(&quot;R$ &quot;* &quot;-&quot;??_);_(@_)"/>
  </numFmts>
  <fonts count="40" x14ac:knownFonts="1">
    <font>
      <sz val="11"/>
      <color theme="1"/>
      <name val="Calibri"/>
      <family val="2"/>
      <scheme val="minor"/>
    </font>
    <font>
      <sz val="11"/>
      <color theme="1"/>
      <name val="Calibri"/>
      <family val="2"/>
      <scheme val="minor"/>
    </font>
    <font>
      <sz val="8"/>
      <name val="Calibri"/>
      <family val="2"/>
      <scheme val="minor"/>
    </font>
    <font>
      <b/>
      <sz val="10"/>
      <name val="Verdana"/>
      <family val="2"/>
    </font>
    <font>
      <sz val="8"/>
      <name val="Verdana"/>
      <family val="2"/>
    </font>
    <font>
      <b/>
      <sz val="8"/>
      <name val="Verdana"/>
      <family val="2"/>
    </font>
    <font>
      <b/>
      <sz val="8"/>
      <name val="Arial"/>
      <family val="2"/>
    </font>
    <font>
      <sz val="8"/>
      <name val="Arial"/>
      <family val="2"/>
    </font>
    <font>
      <sz val="10"/>
      <name val="Arial"/>
      <family val="2"/>
    </font>
    <font>
      <sz val="9"/>
      <name val="Verdana"/>
      <family val="2"/>
    </font>
    <font>
      <b/>
      <i/>
      <sz val="8"/>
      <name val="Arial"/>
      <family val="2"/>
    </font>
    <font>
      <sz val="10"/>
      <name val="Verdana"/>
      <family val="2"/>
    </font>
    <font>
      <b/>
      <u/>
      <sz val="8"/>
      <name val="Verdana"/>
      <family val="2"/>
    </font>
    <font>
      <i/>
      <sz val="8"/>
      <name val="Verdana"/>
      <family val="2"/>
    </font>
    <font>
      <sz val="10"/>
      <name val="Arial Narrow"/>
      <family val="2"/>
    </font>
    <font>
      <b/>
      <sz val="12"/>
      <name val="Arial Narrow"/>
      <family val="2"/>
    </font>
    <font>
      <b/>
      <sz val="11"/>
      <name val="Arial Narrow"/>
      <family val="2"/>
    </font>
    <font>
      <b/>
      <sz val="11"/>
      <color theme="0"/>
      <name val="Arial Narrow"/>
      <family val="2"/>
    </font>
    <font>
      <sz val="10"/>
      <color rgb="FFFF0000"/>
      <name val="Arial Narrow"/>
      <family val="2"/>
    </font>
    <font>
      <b/>
      <sz val="12"/>
      <color theme="0"/>
      <name val="Arial Narrow"/>
      <family val="2"/>
    </font>
    <font>
      <sz val="11"/>
      <name val="Arial Narrow"/>
      <family val="2"/>
    </font>
    <font>
      <b/>
      <u/>
      <sz val="10"/>
      <color theme="0"/>
      <name val="Arial Narrow"/>
      <family val="2"/>
    </font>
    <font>
      <b/>
      <sz val="9"/>
      <name val="Arial Narrow"/>
      <family val="2"/>
    </font>
    <font>
      <sz val="9"/>
      <name val="Arial Narrow"/>
      <family val="2"/>
    </font>
    <font>
      <b/>
      <sz val="9"/>
      <color theme="0"/>
      <name val="Arial Narrow"/>
      <family val="2"/>
    </font>
    <font>
      <b/>
      <sz val="10"/>
      <name val="Arial Narrow"/>
      <family val="2"/>
    </font>
    <font>
      <b/>
      <u/>
      <sz val="9"/>
      <name val="Arial Narrow"/>
      <family val="2"/>
    </font>
    <font>
      <b/>
      <sz val="10"/>
      <color rgb="FFFF0000"/>
      <name val="Arial Narrow"/>
      <family val="2"/>
    </font>
    <font>
      <b/>
      <sz val="9"/>
      <color rgb="FFFF0000"/>
      <name val="Arial Narrow"/>
      <family val="2"/>
    </font>
    <font>
      <b/>
      <sz val="8"/>
      <name val="Arial Narrow"/>
      <family val="2"/>
    </font>
    <font>
      <b/>
      <u/>
      <sz val="10"/>
      <name val="Arial Narrow"/>
      <family val="2"/>
    </font>
    <font>
      <b/>
      <sz val="11"/>
      <color indexed="8"/>
      <name val="Arial Narrow"/>
      <family val="2"/>
    </font>
    <font>
      <sz val="11"/>
      <color indexed="8"/>
      <name val="Arial Narrow"/>
      <family val="2"/>
    </font>
    <font>
      <sz val="11"/>
      <color rgb="FF000000"/>
      <name val="Arial Narrow"/>
      <family val="2"/>
    </font>
    <font>
      <sz val="11"/>
      <color rgb="FFFF0000"/>
      <name val="Arial Narrow"/>
      <family val="2"/>
    </font>
    <font>
      <sz val="10"/>
      <color indexed="8"/>
      <name val="Arial Narrow"/>
      <family val="2"/>
    </font>
    <font>
      <b/>
      <sz val="10"/>
      <color indexed="8"/>
      <name val="Arial Narrow"/>
      <family val="2"/>
    </font>
    <font>
      <sz val="10"/>
      <color rgb="FF000000"/>
      <name val="Arial Narrow"/>
      <family val="2"/>
    </font>
    <font>
      <b/>
      <sz val="9"/>
      <color indexed="8"/>
      <name val="Arial Narrow"/>
      <family val="2"/>
    </font>
    <font>
      <sz val="10"/>
      <color theme="1"/>
      <name val="Arial Narrow"/>
      <family val="2"/>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3" tint="0.39997558519241921"/>
        <bgColor indexed="64"/>
      </patternFill>
    </fill>
    <fill>
      <patternFill patternType="solid">
        <fgColor rgb="FF0070C0"/>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164" fontId="8"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164" fontId="8" fillId="0" borderId="0" applyFont="0" applyFill="0" applyBorder="0" applyAlignment="0" applyProtection="0"/>
  </cellStyleXfs>
  <cellXfs count="471">
    <xf numFmtId="0" fontId="0" fillId="0" borderId="0" xfId="0"/>
    <xf numFmtId="0" fontId="2" fillId="0" borderId="0" xfId="0" applyFont="1"/>
    <xf numFmtId="0" fontId="3" fillId="0" borderId="0" xfId="0" applyFont="1"/>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4" fillId="3" borderId="0" xfId="0" applyFont="1" applyFill="1"/>
    <xf numFmtId="0" fontId="7" fillId="3" borderId="1" xfId="0" applyFont="1" applyFill="1" applyBorder="1" applyAlignment="1">
      <alignment horizontal="center" vertical="center" wrapText="1"/>
    </xf>
    <xf numFmtId="0" fontId="7" fillId="3" borderId="1" xfId="0" applyFont="1" applyFill="1" applyBorder="1" applyAlignment="1">
      <alignment vertical="center" wrapText="1"/>
    </xf>
    <xf numFmtId="164" fontId="7" fillId="0" borderId="1" xfId="3" applyFont="1" applyBorder="1" applyAlignment="1">
      <alignment vertical="center" wrapText="1"/>
    </xf>
    <xf numFmtId="164" fontId="7" fillId="0" borderId="1" xfId="0" applyNumberFormat="1" applyFont="1" applyBorder="1" applyAlignment="1">
      <alignment horizontal="center" vertical="center"/>
    </xf>
    <xf numFmtId="44" fontId="4" fillId="3" borderId="0" xfId="2" applyFont="1" applyFill="1" applyBorder="1"/>
    <xf numFmtId="43" fontId="0" fillId="0" borderId="0" xfId="0" applyNumberFormat="1"/>
    <xf numFmtId="44" fontId="9" fillId="3" borderId="0" xfId="2" applyFont="1" applyFill="1" applyBorder="1"/>
    <xf numFmtId="0" fontId="6" fillId="2" borderId="1" xfId="0" applyFont="1" applyFill="1" applyBorder="1" applyAlignment="1">
      <alignment vertical="center"/>
    </xf>
    <xf numFmtId="44" fontId="5" fillId="2" borderId="1" xfId="2" applyFont="1" applyFill="1" applyBorder="1" applyAlignment="1">
      <alignment horizontal="center" vertical="center"/>
    </xf>
    <xf numFmtId="0" fontId="0" fillId="3" borderId="0" xfId="0" applyFill="1"/>
    <xf numFmtId="0" fontId="2" fillId="0" borderId="0" xfId="0" applyFont="1" applyAlignment="1">
      <alignment vertical="center"/>
    </xf>
    <xf numFmtId="0" fontId="0" fillId="3" borderId="0" xfId="0" applyFill="1" applyAlignment="1">
      <alignment vertical="center"/>
    </xf>
    <xf numFmtId="0" fontId="0" fillId="0" borderId="0" xfId="0" applyAlignment="1">
      <alignment vertical="center"/>
    </xf>
    <xf numFmtId="0" fontId="11" fillId="0" borderId="0" xfId="0" applyFont="1" applyAlignment="1">
      <alignment horizontal="center" wrapText="1"/>
    </xf>
    <xf numFmtId="0" fontId="11" fillId="0" borderId="0" xfId="0" applyFont="1" applyAlignment="1">
      <alignment horizontal="center"/>
    </xf>
    <xf numFmtId="0" fontId="4" fillId="0" borderId="0" xfId="0" applyFont="1"/>
    <xf numFmtId="0" fontId="11" fillId="0" borderId="0" xfId="0" applyFont="1"/>
    <xf numFmtId="0" fontId="14" fillId="4" borderId="0" xfId="0" applyFont="1" applyFill="1" applyAlignment="1">
      <alignment horizontal="justify" vertical="center" wrapText="1"/>
    </xf>
    <xf numFmtId="0" fontId="14" fillId="3" borderId="0" xfId="0" applyFont="1" applyFill="1" applyAlignment="1">
      <alignment horizontal="justify" vertical="center" wrapText="1"/>
    </xf>
    <xf numFmtId="0" fontId="16" fillId="4" borderId="0" xfId="0" applyFont="1" applyFill="1" applyAlignment="1">
      <alignment horizontal="center" vertical="center" wrapText="1"/>
    </xf>
    <xf numFmtId="0" fontId="16" fillId="3" borderId="0" xfId="0" applyFont="1" applyFill="1" applyAlignment="1">
      <alignment horizontal="center" vertical="center" wrapText="1"/>
    </xf>
    <xf numFmtId="164" fontId="17" fillId="3" borderId="0" xfId="0" applyNumberFormat="1" applyFont="1" applyFill="1" applyAlignment="1">
      <alignment horizontal="center" vertical="center" wrapText="1"/>
    </xf>
    <xf numFmtId="164" fontId="17" fillId="3" borderId="0" xfId="2" applyNumberFormat="1" applyFont="1" applyFill="1" applyBorder="1" applyAlignment="1">
      <alignment horizontal="center" vertical="center" wrapText="1"/>
    </xf>
    <xf numFmtId="0" fontId="14" fillId="3" borderId="0" xfId="0" applyFont="1" applyFill="1"/>
    <xf numFmtId="44" fontId="14" fillId="3" borderId="0" xfId="2" applyFont="1" applyFill="1" applyBorder="1" applyAlignment="1">
      <alignment horizontal="justify" vertical="center" wrapText="1"/>
    </xf>
    <xf numFmtId="44" fontId="18" fillId="3" borderId="0" xfId="2" applyFont="1" applyFill="1" applyBorder="1" applyAlignment="1">
      <alignment horizontal="justify" vertical="center" wrapText="1"/>
    </xf>
    <xf numFmtId="0" fontId="14" fillId="4" borderId="0" xfId="0" applyFont="1" applyFill="1"/>
    <xf numFmtId="43" fontId="14" fillId="4" borderId="0" xfId="1" applyFont="1" applyFill="1"/>
    <xf numFmtId="0" fontId="19" fillId="5" borderId="0" xfId="0" applyFont="1" applyFill="1" applyAlignment="1">
      <alignment horizontal="center" vertical="center" wrapText="1"/>
    </xf>
    <xf numFmtId="0" fontId="17" fillId="6" borderId="1" xfId="0" applyFont="1" applyFill="1" applyBorder="1" applyAlignment="1">
      <alignment horizontal="center" vertical="center" wrapText="1"/>
    </xf>
    <xf numFmtId="0" fontId="17" fillId="6" borderId="5" xfId="0" applyFont="1" applyFill="1" applyBorder="1" applyAlignment="1">
      <alignment horizontal="center" vertical="center" wrapText="1"/>
    </xf>
    <xf numFmtId="0" fontId="20" fillId="4" borderId="1" xfId="0" applyFont="1" applyFill="1" applyBorder="1" applyAlignment="1">
      <alignment horizontal="center" vertical="center" wrapText="1"/>
    </xf>
    <xf numFmtId="164" fontId="20" fillId="4" borderId="1" xfId="2" applyNumberFormat="1" applyFont="1" applyFill="1" applyBorder="1" applyAlignment="1">
      <alignment horizontal="center" vertical="center" wrapText="1"/>
    </xf>
    <xf numFmtId="164" fontId="20" fillId="3" borderId="1" xfId="2" applyNumberFormat="1" applyFont="1" applyFill="1" applyBorder="1" applyAlignment="1">
      <alignment horizontal="center" vertical="center" wrapText="1"/>
    </xf>
    <xf numFmtId="164" fontId="17" fillId="6" borderId="1" xfId="0" applyNumberFormat="1" applyFont="1" applyFill="1" applyBorder="1" applyAlignment="1">
      <alignment horizontal="center" vertical="center" wrapText="1"/>
    </xf>
    <xf numFmtId="164" fontId="17" fillId="6" borderId="1" xfId="2" applyNumberFormat="1" applyFont="1" applyFill="1" applyBorder="1" applyAlignment="1">
      <alignment horizontal="center" vertical="center" wrapText="1"/>
    </xf>
    <xf numFmtId="43" fontId="14" fillId="3" borderId="0" xfId="0" applyNumberFormat="1" applyFont="1" applyFill="1" applyAlignment="1">
      <alignment horizontal="justify" vertical="center" wrapText="1"/>
    </xf>
    <xf numFmtId="0" fontId="14" fillId="3" borderId="0" xfId="4" applyFont="1" applyFill="1" applyAlignment="1">
      <alignment horizontal="center" vertical="center" wrapText="1"/>
    </xf>
    <xf numFmtId="0" fontId="18" fillId="3" borderId="0" xfId="4" applyFont="1" applyFill="1" applyAlignment="1">
      <alignment horizontal="center" vertical="center" wrapText="1"/>
    </xf>
    <xf numFmtId="0" fontId="22" fillId="4" borderId="1" xfId="4" applyFont="1" applyFill="1" applyBorder="1" applyAlignment="1">
      <alignment horizontal="center" vertical="center" wrapText="1"/>
    </xf>
    <xf numFmtId="0" fontId="22" fillId="4" borderId="1" xfId="4" applyFont="1" applyFill="1" applyBorder="1" applyAlignment="1">
      <alignment horizontal="left" vertical="center" wrapText="1"/>
    </xf>
    <xf numFmtId="0" fontId="22" fillId="3" borderId="1" xfId="4" applyFont="1" applyFill="1" applyBorder="1" applyAlignment="1">
      <alignment horizontal="center" vertical="center" wrapText="1"/>
    </xf>
    <xf numFmtId="0" fontId="23" fillId="3" borderId="9" xfId="4" applyFont="1" applyFill="1" applyBorder="1" applyAlignment="1">
      <alignment horizontal="center" vertical="center" wrapText="1"/>
    </xf>
    <xf numFmtId="0" fontId="22" fillId="7" borderId="1" xfId="4" applyFont="1" applyFill="1" applyBorder="1" applyAlignment="1">
      <alignment horizontal="center" vertical="center" wrapText="1"/>
    </xf>
    <xf numFmtId="0" fontId="22" fillId="7" borderId="0" xfId="4" applyFont="1" applyFill="1" applyAlignment="1">
      <alignment horizontal="left" vertical="center" wrapText="1"/>
    </xf>
    <xf numFmtId="0" fontId="22" fillId="0" borderId="9" xfId="4" applyFont="1" applyBorder="1" applyAlignment="1">
      <alignment horizontal="center" vertical="center" wrapText="1"/>
    </xf>
    <xf numFmtId="0" fontId="22" fillId="0" borderId="1" xfId="4" applyFont="1" applyBorder="1" applyAlignment="1">
      <alignment horizontal="center" vertical="center" wrapText="1"/>
    </xf>
    <xf numFmtId="0" fontId="23" fillId="3" borderId="10" xfId="4" applyFont="1" applyFill="1" applyBorder="1" applyAlignment="1">
      <alignment horizontal="left" vertical="center" wrapText="1"/>
    </xf>
    <xf numFmtId="0" fontId="23" fillId="3" borderId="1" xfId="4" applyFont="1" applyFill="1" applyBorder="1" applyAlignment="1">
      <alignment horizontal="center" vertical="center" wrapText="1"/>
    </xf>
    <xf numFmtId="0" fontId="23" fillId="4" borderId="1" xfId="4" applyFont="1" applyFill="1" applyBorder="1" applyAlignment="1">
      <alignment horizontal="left" vertical="center" wrapText="1"/>
    </xf>
    <xf numFmtId="0" fontId="23" fillId="4" borderId="1" xfId="4" applyFont="1" applyFill="1" applyBorder="1" applyAlignment="1">
      <alignment horizontal="center" vertical="center" wrapText="1"/>
    </xf>
    <xf numFmtId="0" fontId="23" fillId="3" borderId="0" xfId="4" applyFont="1" applyFill="1" applyAlignment="1">
      <alignment horizontal="left" vertical="center" wrapText="1"/>
    </xf>
    <xf numFmtId="165" fontId="22" fillId="3" borderId="0" xfId="5" applyFont="1" applyFill="1" applyBorder="1" applyAlignment="1">
      <alignment horizontal="center" vertical="center" wrapText="1"/>
    </xf>
    <xf numFmtId="44" fontId="22" fillId="8" borderId="1" xfId="2" applyFont="1" applyFill="1" applyBorder="1" applyAlignment="1">
      <alignment horizontal="center" vertical="center" wrapText="1"/>
    </xf>
    <xf numFmtId="0" fontId="22" fillId="7" borderId="1" xfId="4" applyFont="1" applyFill="1" applyBorder="1" applyAlignment="1">
      <alignment horizontal="left" vertical="center" wrapText="1"/>
    </xf>
    <xf numFmtId="10" fontId="22" fillId="7" borderId="1" xfId="6" applyNumberFormat="1" applyFont="1" applyFill="1" applyBorder="1" applyAlignment="1">
      <alignment horizontal="center" vertical="center" wrapText="1"/>
    </xf>
    <xf numFmtId="44" fontId="22" fillId="7" borderId="1" xfId="2" applyFont="1" applyFill="1" applyBorder="1" applyAlignment="1">
      <alignment horizontal="center" vertical="center" wrapText="1"/>
    </xf>
    <xf numFmtId="10" fontId="22" fillId="3" borderId="1" xfId="6" applyNumberFormat="1" applyFont="1" applyFill="1" applyBorder="1" applyAlignment="1">
      <alignment horizontal="center" vertical="center" wrapText="1"/>
    </xf>
    <xf numFmtId="44" fontId="23" fillId="0" borderId="1" xfId="2" applyFont="1" applyFill="1" applyBorder="1" applyAlignment="1">
      <alignment horizontal="center" vertical="center" wrapText="1"/>
    </xf>
    <xf numFmtId="0" fontId="14" fillId="3" borderId="0" xfId="4" applyFont="1" applyFill="1" applyAlignment="1">
      <alignment vertical="center" wrapText="1"/>
    </xf>
    <xf numFmtId="0" fontId="18" fillId="3" borderId="0" xfId="4" applyFont="1" applyFill="1" applyAlignment="1">
      <alignment vertical="center" wrapText="1"/>
    </xf>
    <xf numFmtId="0" fontId="23" fillId="3" borderId="0" xfId="4" applyFont="1" applyFill="1" applyAlignment="1">
      <alignment horizontal="center" vertical="center" wrapText="1"/>
    </xf>
    <xf numFmtId="0" fontId="22" fillId="3" borderId="0" xfId="4" applyFont="1" applyFill="1" applyAlignment="1">
      <alignment horizontal="center" vertical="center" wrapText="1"/>
    </xf>
    <xf numFmtId="44" fontId="24" fillId="3" borderId="0" xfId="2" applyFont="1" applyFill="1" applyBorder="1" applyAlignment="1">
      <alignment horizontal="center" vertical="center" wrapText="1"/>
    </xf>
    <xf numFmtId="0" fontId="25" fillId="4" borderId="0" xfId="4" applyFont="1" applyFill="1" applyAlignment="1">
      <alignment horizontal="center" vertical="center" wrapText="1"/>
    </xf>
    <xf numFmtId="0" fontId="18" fillId="4" borderId="0" xfId="4" applyFont="1" applyFill="1" applyAlignment="1">
      <alignment horizontal="center" vertical="center" wrapText="1"/>
    </xf>
    <xf numFmtId="0" fontId="22" fillId="7" borderId="9" xfId="4" applyFont="1" applyFill="1" applyBorder="1" applyAlignment="1">
      <alignment horizontal="left" vertical="center" wrapText="1"/>
    </xf>
    <xf numFmtId="0" fontId="22" fillId="7" borderId="11" xfId="4" applyFont="1" applyFill="1" applyBorder="1" applyAlignment="1">
      <alignment horizontal="left" vertical="center" wrapText="1"/>
    </xf>
    <xf numFmtId="0" fontId="22" fillId="3" borderId="11" xfId="4" applyFont="1" applyFill="1" applyBorder="1" applyAlignment="1">
      <alignment horizontal="left" vertical="center" wrapText="1"/>
    </xf>
    <xf numFmtId="0" fontId="23" fillId="9" borderId="1" xfId="4" applyFont="1" applyFill="1" applyBorder="1" applyAlignment="1">
      <alignment horizontal="center" vertical="center" wrapText="1"/>
    </xf>
    <xf numFmtId="0" fontId="23" fillId="4" borderId="11" xfId="4" applyFont="1" applyFill="1" applyBorder="1" applyAlignment="1">
      <alignment horizontal="left" vertical="center" wrapText="1"/>
    </xf>
    <xf numFmtId="44" fontId="22" fillId="0" borderId="1" xfId="2" applyFont="1" applyFill="1" applyBorder="1" applyAlignment="1">
      <alignment vertical="center" wrapText="1"/>
    </xf>
    <xf numFmtId="0" fontId="23" fillId="4" borderId="0" xfId="4" applyFont="1" applyFill="1" applyAlignment="1">
      <alignment vertical="center" wrapText="1"/>
    </xf>
    <xf numFmtId="44" fontId="22" fillId="0" borderId="0" xfId="2" applyFont="1" applyFill="1" applyBorder="1" applyAlignment="1">
      <alignment vertical="center" wrapText="1"/>
    </xf>
    <xf numFmtId="49" fontId="22" fillId="7" borderId="9" xfId="4" applyNumberFormat="1" applyFont="1" applyFill="1" applyBorder="1" applyAlignment="1">
      <alignment horizontal="center" vertical="center" wrapText="1"/>
    </xf>
    <xf numFmtId="49" fontId="22" fillId="7" borderId="9" xfId="4" applyNumberFormat="1" applyFont="1" applyFill="1" applyBorder="1" applyAlignment="1">
      <alignment horizontal="left" vertical="center" wrapText="1"/>
    </xf>
    <xf numFmtId="49" fontId="22" fillId="7" borderId="11" xfId="4" applyNumberFormat="1" applyFont="1" applyFill="1" applyBorder="1" applyAlignment="1">
      <alignment horizontal="left" vertical="center" wrapText="1"/>
    </xf>
    <xf numFmtId="0" fontId="25" fillId="9" borderId="0" xfId="4" applyFont="1" applyFill="1" applyAlignment="1">
      <alignment horizontal="center" vertical="center" wrapText="1"/>
    </xf>
    <xf numFmtId="0" fontId="23" fillId="9" borderId="9" xfId="4" applyFont="1" applyFill="1" applyBorder="1" applyAlignment="1">
      <alignment horizontal="left" vertical="center" wrapText="1"/>
    </xf>
    <xf numFmtId="0" fontId="23" fillId="9" borderId="11" xfId="4" applyFont="1" applyFill="1" applyBorder="1" applyAlignment="1">
      <alignment horizontal="left" vertical="center" wrapText="1"/>
    </xf>
    <xf numFmtId="44" fontId="23" fillId="9" borderId="1" xfId="2" applyFont="1" applyFill="1" applyBorder="1" applyAlignment="1">
      <alignment horizontal="center" vertical="center" wrapText="1"/>
    </xf>
    <xf numFmtId="0" fontId="25" fillId="3" borderId="0" xfId="4" applyFont="1" applyFill="1" applyAlignment="1">
      <alignment horizontal="center" vertical="center" wrapText="1"/>
    </xf>
    <xf numFmtId="0" fontId="14" fillId="9" borderId="11" xfId="4" applyFont="1" applyFill="1" applyBorder="1" applyAlignment="1">
      <alignment horizontal="left" vertical="center" wrapText="1"/>
    </xf>
    <xf numFmtId="44" fontId="22" fillId="4" borderId="1" xfId="2" applyFont="1" applyFill="1" applyBorder="1" applyAlignment="1">
      <alignment horizontal="center" vertical="center" wrapText="1"/>
    </xf>
    <xf numFmtId="0" fontId="22" fillId="4" borderId="0" xfId="4" applyFont="1" applyFill="1" applyAlignment="1">
      <alignment horizontal="center" vertical="center" wrapText="1"/>
    </xf>
    <xf numFmtId="44" fontId="22" fillId="4" borderId="0" xfId="2" applyFont="1" applyFill="1" applyBorder="1" applyAlignment="1">
      <alignment horizontal="center" vertical="center" wrapText="1"/>
    </xf>
    <xf numFmtId="0" fontId="14" fillId="4" borderId="0" xfId="4" applyFont="1" applyFill="1" applyAlignment="1">
      <alignment horizontal="center" vertical="center" wrapText="1"/>
    </xf>
    <xf numFmtId="0" fontId="23" fillId="4" borderId="0" xfId="4" applyFont="1" applyFill="1" applyAlignment="1">
      <alignment horizontal="left" vertical="center" wrapText="1"/>
    </xf>
    <xf numFmtId="44" fontId="23" fillId="3" borderId="1" xfId="2" applyFont="1" applyFill="1" applyBorder="1" applyAlignment="1">
      <alignment horizontal="center" vertical="center" wrapText="1"/>
    </xf>
    <xf numFmtId="0" fontId="23" fillId="4" borderId="1" xfId="4" applyFont="1" applyFill="1" applyBorder="1" applyAlignment="1">
      <alignment horizontal="center" vertical="center"/>
    </xf>
    <xf numFmtId="0" fontId="23" fillId="4" borderId="1" xfId="4" applyFont="1" applyFill="1" applyBorder="1" applyAlignment="1">
      <alignment horizontal="left" vertical="center"/>
    </xf>
    <xf numFmtId="10" fontId="23" fillId="4" borderId="1" xfId="6" applyNumberFormat="1" applyFont="1" applyFill="1" applyBorder="1" applyAlignment="1">
      <alignment horizontal="center" vertical="center" wrapText="1"/>
    </xf>
    <xf numFmtId="0" fontId="23" fillId="0" borderId="1" xfId="4" applyFont="1" applyBorder="1" applyAlignment="1">
      <alignment horizontal="center" vertical="center"/>
    </xf>
    <xf numFmtId="0" fontId="23" fillId="0" borderId="1" xfId="4" applyFont="1" applyBorder="1" applyAlignment="1">
      <alignment horizontal="left" vertical="center"/>
    </xf>
    <xf numFmtId="10" fontId="23" fillId="9" borderId="1" xfId="6" applyNumberFormat="1" applyFont="1" applyFill="1" applyBorder="1" applyAlignment="1">
      <alignment horizontal="center" vertical="center" wrapText="1"/>
    </xf>
    <xf numFmtId="10" fontId="22" fillId="4" borderId="1" xfId="6" applyNumberFormat="1" applyFont="1" applyFill="1" applyBorder="1" applyAlignment="1">
      <alignment horizontal="center" vertical="center" wrapText="1"/>
    </xf>
    <xf numFmtId="44" fontId="22" fillId="3" borderId="1" xfId="2" applyFont="1" applyFill="1" applyBorder="1" applyAlignment="1">
      <alignment horizontal="center" vertical="center" wrapText="1"/>
    </xf>
    <xf numFmtId="10" fontId="22" fillId="4" borderId="0" xfId="6" applyNumberFormat="1" applyFont="1" applyFill="1" applyBorder="1" applyAlignment="1">
      <alignment horizontal="center" vertical="center" wrapText="1"/>
    </xf>
    <xf numFmtId="10" fontId="23" fillId="3" borderId="1" xfId="6" applyNumberFormat="1" applyFont="1" applyFill="1" applyBorder="1" applyAlignment="1">
      <alignment horizontal="center" vertical="center" wrapText="1"/>
    </xf>
    <xf numFmtId="164" fontId="22" fillId="4" borderId="0" xfId="7" applyFont="1" applyFill="1" applyBorder="1" applyAlignment="1">
      <alignment horizontal="center" vertical="center" wrapText="1"/>
    </xf>
    <xf numFmtId="44" fontId="22" fillId="3" borderId="0" xfId="2" applyFont="1" applyFill="1" applyBorder="1" applyAlignment="1">
      <alignment horizontal="center" vertical="center" wrapText="1"/>
    </xf>
    <xf numFmtId="0" fontId="23" fillId="3" borderId="1" xfId="4" applyFont="1" applyFill="1" applyBorder="1" applyAlignment="1">
      <alignment horizontal="center" vertical="center"/>
    </xf>
    <xf numFmtId="0" fontId="23" fillId="3" borderId="1" xfId="4" applyFont="1" applyFill="1" applyBorder="1" applyAlignment="1">
      <alignment horizontal="left" vertical="center"/>
    </xf>
    <xf numFmtId="10" fontId="23" fillId="3" borderId="0" xfId="6" applyNumberFormat="1" applyFont="1" applyFill="1" applyBorder="1" applyAlignment="1">
      <alignment horizontal="center" vertical="center" wrapText="1"/>
    </xf>
    <xf numFmtId="44" fontId="23" fillId="3" borderId="0" xfId="2" applyFont="1" applyFill="1" applyBorder="1" applyAlignment="1">
      <alignment horizontal="center" vertical="center" wrapText="1"/>
    </xf>
    <xf numFmtId="0" fontId="22" fillId="7" borderId="1" xfId="4" applyFont="1" applyFill="1" applyBorder="1" applyAlignment="1">
      <alignment vertical="center" wrapText="1"/>
    </xf>
    <xf numFmtId="0" fontId="23" fillId="3" borderId="11" xfId="4" applyFont="1" applyFill="1" applyBorder="1" applyAlignment="1">
      <alignment vertical="center" wrapText="1"/>
    </xf>
    <xf numFmtId="0" fontId="25" fillId="3" borderId="0" xfId="4" applyFont="1" applyFill="1" applyAlignment="1">
      <alignment vertical="center" wrapText="1"/>
    </xf>
    <xf numFmtId="0" fontId="23" fillId="0" borderId="11" xfId="4" applyFont="1" applyBorder="1" applyAlignment="1">
      <alignment horizontal="left" vertical="center" wrapText="1"/>
    </xf>
    <xf numFmtId="167" fontId="23" fillId="0" borderId="1" xfId="6" applyNumberFormat="1" applyFont="1" applyFill="1" applyBorder="1" applyAlignment="1">
      <alignment horizontal="center" vertical="center" wrapText="1"/>
    </xf>
    <xf numFmtId="43" fontId="25" fillId="4" borderId="0" xfId="4" applyNumberFormat="1" applyFont="1" applyFill="1" applyAlignment="1">
      <alignment horizontal="center" vertical="center" wrapText="1"/>
    </xf>
    <xf numFmtId="0" fontId="23" fillId="9" borderId="1" xfId="4" applyFont="1" applyFill="1" applyBorder="1" applyAlignment="1">
      <alignment horizontal="center" vertical="center"/>
    </xf>
    <xf numFmtId="0" fontId="23" fillId="9" borderId="1" xfId="4" applyFont="1" applyFill="1" applyBorder="1" applyAlignment="1">
      <alignment horizontal="left" vertical="center" wrapText="1"/>
    </xf>
    <xf numFmtId="0" fontId="22" fillId="4" borderId="1" xfId="4" applyFont="1" applyFill="1" applyBorder="1" applyAlignment="1">
      <alignment horizontal="center" vertical="center"/>
    </xf>
    <xf numFmtId="0" fontId="22" fillId="4" borderId="11" xfId="4" applyFont="1" applyFill="1" applyBorder="1" applyAlignment="1">
      <alignment horizontal="left" vertical="center" wrapText="1"/>
    </xf>
    <xf numFmtId="0" fontId="22" fillId="4" borderId="14" xfId="4" applyFont="1" applyFill="1" applyBorder="1" applyAlignment="1">
      <alignment horizontal="center" vertical="center" wrapText="1"/>
    </xf>
    <xf numFmtId="0" fontId="22" fillId="4" borderId="12" xfId="4" applyFont="1" applyFill="1" applyBorder="1" applyAlignment="1">
      <alignment horizontal="center" vertical="center" wrapText="1"/>
    </xf>
    <xf numFmtId="0" fontId="22" fillId="4" borderId="12" xfId="4" applyFont="1" applyFill="1" applyBorder="1" applyAlignment="1">
      <alignment horizontal="left" vertical="center" wrapText="1"/>
    </xf>
    <xf numFmtId="44" fontId="14" fillId="3" borderId="0" xfId="2" applyFont="1" applyFill="1" applyAlignment="1">
      <alignment horizontal="center" vertical="center" wrapText="1"/>
    </xf>
    <xf numFmtId="10" fontId="22" fillId="9" borderId="1" xfId="6" applyNumberFormat="1" applyFont="1" applyFill="1" applyBorder="1" applyAlignment="1">
      <alignment horizontal="center" vertical="center" wrapText="1"/>
    </xf>
    <xf numFmtId="0" fontId="22" fillId="4" borderId="0" xfId="4" applyFont="1" applyFill="1" applyAlignment="1">
      <alignment horizontal="left" vertical="center" wrapText="1"/>
    </xf>
    <xf numFmtId="0" fontId="22" fillId="7" borderId="11" xfId="4" applyFont="1" applyFill="1" applyBorder="1" applyAlignment="1">
      <alignment vertical="center" wrapText="1"/>
    </xf>
    <xf numFmtId="10" fontId="23" fillId="9" borderId="9" xfId="6" applyNumberFormat="1" applyFont="1" applyFill="1" applyBorder="1" applyAlignment="1">
      <alignment horizontal="center" vertical="center" wrapText="1"/>
    </xf>
    <xf numFmtId="44" fontId="23" fillId="3" borderId="1" xfId="2" applyFont="1" applyFill="1" applyBorder="1" applyAlignment="1">
      <alignment vertical="center" wrapText="1"/>
    </xf>
    <xf numFmtId="0" fontId="23" fillId="3" borderId="15" xfId="4" applyFont="1" applyFill="1" applyBorder="1" applyAlignment="1">
      <alignment horizontal="center" vertical="center" wrapText="1"/>
    </xf>
    <xf numFmtId="10" fontId="22" fillId="4" borderId="9" xfId="6" applyNumberFormat="1" applyFont="1" applyFill="1" applyBorder="1" applyAlignment="1">
      <alignment horizontal="center" vertical="center" wrapText="1"/>
    </xf>
    <xf numFmtId="44" fontId="22" fillId="3" borderId="1" xfId="2" applyFont="1" applyFill="1" applyBorder="1" applyAlignment="1">
      <alignment vertical="center" wrapText="1"/>
    </xf>
    <xf numFmtId="0" fontId="23" fillId="0" borderId="1" xfId="4" applyFont="1" applyBorder="1" applyAlignment="1">
      <alignment horizontal="left" vertical="center" wrapText="1"/>
    </xf>
    <xf numFmtId="0" fontId="23" fillId="3" borderId="16" xfId="4" applyFont="1" applyFill="1" applyBorder="1" applyAlignment="1">
      <alignment horizontal="center" vertical="center" wrapText="1"/>
    </xf>
    <xf numFmtId="0" fontId="23" fillId="3" borderId="5" xfId="4" applyFont="1" applyFill="1" applyBorder="1" applyAlignment="1">
      <alignment horizontal="center" vertical="center" wrapText="1"/>
    </xf>
    <xf numFmtId="10" fontId="23" fillId="4" borderId="9" xfId="6" applyNumberFormat="1" applyFont="1" applyFill="1" applyBorder="1" applyAlignment="1">
      <alignment horizontal="center" vertical="center" wrapText="1"/>
    </xf>
    <xf numFmtId="10" fontId="22" fillId="3" borderId="1" xfId="4" applyNumberFormat="1" applyFont="1" applyFill="1" applyBorder="1" applyAlignment="1">
      <alignment vertical="center" wrapText="1"/>
    </xf>
    <xf numFmtId="44" fontId="22" fillId="4" borderId="1" xfId="2" applyFont="1" applyFill="1" applyBorder="1" applyAlignment="1"/>
    <xf numFmtId="0" fontId="26" fillId="4" borderId="0" xfId="4" applyFont="1" applyFill="1" applyAlignment="1">
      <alignment horizontal="left" vertical="center" wrapText="1"/>
    </xf>
    <xf numFmtId="44" fontId="22" fillId="4" borderId="0" xfId="2" applyFont="1" applyFill="1" applyBorder="1" applyAlignment="1"/>
    <xf numFmtId="44" fontId="14" fillId="3" borderId="0" xfId="2" applyFont="1" applyFill="1" applyBorder="1" applyAlignment="1">
      <alignment horizontal="center" vertical="center" wrapText="1"/>
    </xf>
    <xf numFmtId="164" fontId="14" fillId="3" borderId="0" xfId="4" applyNumberFormat="1" applyFont="1" applyFill="1" applyAlignment="1">
      <alignment horizontal="center" vertical="center" wrapText="1"/>
    </xf>
    <xf numFmtId="44" fontId="27" fillId="3" borderId="0" xfId="2" applyFont="1" applyFill="1" applyBorder="1" applyAlignment="1">
      <alignment horizontal="center" vertical="center" wrapText="1"/>
    </xf>
    <xf numFmtId="164" fontId="14" fillId="9" borderId="0" xfId="4" applyNumberFormat="1" applyFont="1" applyFill="1" applyAlignment="1">
      <alignment horizontal="center" vertical="center" wrapText="1"/>
    </xf>
    <xf numFmtId="0" fontId="14" fillId="3" borderId="0" xfId="4" applyFont="1" applyFill="1" applyAlignment="1">
      <alignment horizontal="left" vertical="center" wrapText="1"/>
    </xf>
    <xf numFmtId="0" fontId="21" fillId="3" borderId="0" xfId="4" applyFont="1" applyFill="1" applyAlignment="1">
      <alignment horizontal="center" vertical="center" wrapText="1"/>
    </xf>
    <xf numFmtId="0" fontId="25" fillId="4" borderId="1" xfId="4" applyFont="1" applyFill="1" applyBorder="1" applyAlignment="1">
      <alignment horizontal="center" vertical="center" wrapText="1"/>
    </xf>
    <xf numFmtId="0" fontId="14" fillId="4" borderId="0" xfId="4" applyFont="1" applyFill="1" applyAlignment="1">
      <alignment horizontal="left" vertical="center" wrapText="1"/>
    </xf>
    <xf numFmtId="0" fontId="25" fillId="7" borderId="1" xfId="4" applyFont="1" applyFill="1" applyBorder="1" applyAlignment="1">
      <alignment horizontal="center" vertical="center" wrapText="1"/>
    </xf>
    <xf numFmtId="0" fontId="25" fillId="7" borderId="1" xfId="4" applyFont="1" applyFill="1" applyBorder="1" applyAlignment="1">
      <alignment vertical="center" wrapText="1"/>
    </xf>
    <xf numFmtId="0" fontId="25" fillId="0" borderId="9" xfId="4" applyFont="1" applyBorder="1" applyAlignment="1">
      <alignment horizontal="center" vertical="center" wrapText="1"/>
    </xf>
    <xf numFmtId="0" fontId="27" fillId="9" borderId="9" xfId="4" applyFont="1" applyFill="1" applyBorder="1" applyAlignment="1">
      <alignment horizontal="center" vertical="center" wrapText="1"/>
    </xf>
    <xf numFmtId="0" fontId="25" fillId="0" borderId="11" xfId="4" applyFont="1" applyBorder="1" applyAlignment="1">
      <alignment vertical="center" wrapText="1"/>
    </xf>
    <xf numFmtId="0" fontId="14" fillId="3" borderId="14" xfId="4" applyFont="1" applyFill="1" applyBorder="1" applyAlignment="1">
      <alignment horizontal="left" vertical="center" wrapText="1"/>
    </xf>
    <xf numFmtId="0" fontId="22" fillId="3" borderId="0" xfId="4" applyFont="1" applyFill="1" applyAlignment="1">
      <alignment horizontal="left" vertical="center" wrapText="1"/>
    </xf>
    <xf numFmtId="14" fontId="24" fillId="3" borderId="0" xfId="4" applyNumberFormat="1" applyFont="1" applyFill="1" applyAlignment="1">
      <alignment horizontal="center" vertical="center" wrapText="1"/>
    </xf>
    <xf numFmtId="166" fontId="22" fillId="3" borderId="0" xfId="4" applyNumberFormat="1" applyFont="1" applyFill="1" applyAlignment="1">
      <alignment horizontal="center" vertical="center" wrapText="1"/>
    </xf>
    <xf numFmtId="0" fontId="25" fillId="3" borderId="0" xfId="4" applyFont="1" applyFill="1" applyAlignment="1">
      <alignment horizontal="left" vertical="center" wrapText="1"/>
    </xf>
    <xf numFmtId="0" fontId="25" fillId="7" borderId="1" xfId="4" applyFont="1" applyFill="1" applyBorder="1" applyAlignment="1">
      <alignment horizontal="left" vertical="center" wrapText="1"/>
    </xf>
    <xf numFmtId="10" fontId="25" fillId="7" borderId="1" xfId="6" applyNumberFormat="1" applyFont="1" applyFill="1" applyBorder="1" applyAlignment="1">
      <alignment horizontal="center" vertical="center" wrapText="1"/>
    </xf>
    <xf numFmtId="0" fontId="14" fillId="4" borderId="1" xfId="4" applyFont="1" applyFill="1" applyBorder="1" applyAlignment="1">
      <alignment horizontal="center" vertical="center" wrapText="1"/>
    </xf>
    <xf numFmtId="0" fontId="14" fillId="4" borderId="1" xfId="4" applyFont="1" applyFill="1" applyBorder="1" applyAlignment="1">
      <alignment horizontal="left" vertical="center" wrapText="1"/>
    </xf>
    <xf numFmtId="10" fontId="14" fillId="0" borderId="1" xfId="6" applyNumberFormat="1" applyFont="1" applyFill="1" applyBorder="1" applyAlignment="1">
      <alignment horizontal="center" vertical="center" wrapText="1"/>
    </xf>
    <xf numFmtId="165" fontId="27" fillId="9" borderId="1" xfId="5" applyFont="1" applyFill="1" applyBorder="1" applyAlignment="1">
      <alignment horizontal="center" vertical="center" wrapText="1"/>
    </xf>
    <xf numFmtId="165" fontId="25" fillId="3" borderId="0" xfId="5" applyFont="1" applyFill="1" applyBorder="1" applyAlignment="1">
      <alignment horizontal="center" vertical="center" wrapText="1"/>
    </xf>
    <xf numFmtId="0" fontId="25" fillId="3" borderId="9" xfId="4" applyFont="1" applyFill="1" applyBorder="1" applyAlignment="1">
      <alignment horizontal="center" vertical="center" wrapText="1"/>
    </xf>
    <xf numFmtId="165" fontId="25" fillId="3" borderId="1" xfId="5" applyFont="1" applyFill="1" applyBorder="1" applyAlignment="1">
      <alignment horizontal="center" vertical="center" wrapText="1"/>
    </xf>
    <xf numFmtId="0" fontId="14" fillId="4" borderId="9" xfId="4" applyFont="1" applyFill="1" applyBorder="1" applyAlignment="1">
      <alignment horizontal="center" vertical="center" wrapText="1"/>
    </xf>
    <xf numFmtId="0" fontId="14" fillId="4" borderId="10" xfId="4" applyFont="1" applyFill="1" applyBorder="1" applyAlignment="1">
      <alignment horizontal="left" vertical="center" wrapText="1"/>
    </xf>
    <xf numFmtId="10" fontId="14" fillId="4" borderId="1" xfId="6" applyNumberFormat="1" applyFont="1" applyFill="1" applyBorder="1" applyAlignment="1">
      <alignment horizontal="center" vertical="center" wrapText="1"/>
    </xf>
    <xf numFmtId="165" fontId="14" fillId="3" borderId="1" xfId="5" applyFont="1" applyFill="1" applyBorder="1" applyAlignment="1">
      <alignment horizontal="center" vertical="center" wrapText="1"/>
    </xf>
    <xf numFmtId="165" fontId="14" fillId="3" borderId="0" xfId="5" applyFont="1" applyFill="1" applyBorder="1" applyAlignment="1">
      <alignment horizontal="center" vertical="center" wrapText="1"/>
    </xf>
    <xf numFmtId="0" fontId="25" fillId="7" borderId="9" xfId="4" applyFont="1" applyFill="1" applyBorder="1" applyAlignment="1">
      <alignment horizontal="left" vertical="center" wrapText="1"/>
    </xf>
    <xf numFmtId="0" fontId="25" fillId="7" borderId="11" xfId="4" applyFont="1" applyFill="1" applyBorder="1" applyAlignment="1">
      <alignment horizontal="left" vertical="center" wrapText="1"/>
    </xf>
    <xf numFmtId="165" fontId="14" fillId="0" borderId="1" xfId="5" applyFont="1" applyFill="1" applyBorder="1" applyAlignment="1">
      <alignment horizontal="center" vertical="center" wrapText="1"/>
    </xf>
    <xf numFmtId="0" fontId="14" fillId="3" borderId="9" xfId="4" applyFont="1" applyFill="1" applyBorder="1" applyAlignment="1">
      <alignment horizontal="left" vertical="center" wrapText="1"/>
    </xf>
    <xf numFmtId="0" fontId="14" fillId="3" borderId="11" xfId="4" applyFont="1" applyFill="1" applyBorder="1" applyAlignment="1">
      <alignment horizontal="left" vertical="center" wrapText="1"/>
    </xf>
    <xf numFmtId="165" fontId="25" fillId="4" borderId="1" xfId="4" applyNumberFormat="1" applyFont="1" applyFill="1" applyBorder="1" applyAlignment="1">
      <alignment vertical="center" wrapText="1"/>
    </xf>
    <xf numFmtId="165" fontId="25" fillId="3" borderId="0" xfId="4" applyNumberFormat="1" applyFont="1" applyFill="1" applyAlignment="1">
      <alignment vertical="center" wrapText="1"/>
    </xf>
    <xf numFmtId="0" fontId="14" fillId="4" borderId="9" xfId="4" applyFont="1" applyFill="1" applyBorder="1" applyAlignment="1">
      <alignment vertical="center" wrapText="1"/>
    </xf>
    <xf numFmtId="9" fontId="14" fillId="4" borderId="1" xfId="4" applyNumberFormat="1" applyFont="1" applyFill="1" applyBorder="1" applyAlignment="1">
      <alignment horizontal="center" vertical="center" wrapText="1"/>
    </xf>
    <xf numFmtId="0" fontId="25" fillId="4" borderId="1" xfId="4" applyFont="1" applyFill="1" applyBorder="1" applyAlignment="1">
      <alignment horizontal="left" vertical="center" wrapText="1"/>
    </xf>
    <xf numFmtId="49" fontId="25" fillId="7" borderId="9" xfId="4" applyNumberFormat="1" applyFont="1" applyFill="1" applyBorder="1" applyAlignment="1">
      <alignment horizontal="center" vertical="center" wrapText="1"/>
    </xf>
    <xf numFmtId="49" fontId="25" fillId="7" borderId="9" xfId="4" applyNumberFormat="1" applyFont="1" applyFill="1" applyBorder="1" applyAlignment="1">
      <alignment horizontal="left" vertical="center" wrapText="1"/>
    </xf>
    <xf numFmtId="49" fontId="25" fillId="7" borderId="11" xfId="4" applyNumberFormat="1" applyFont="1" applyFill="1" applyBorder="1" applyAlignment="1">
      <alignment horizontal="left" vertical="center" wrapText="1"/>
    </xf>
    <xf numFmtId="0" fontId="14" fillId="9" borderId="1" xfId="4" applyFont="1" applyFill="1" applyBorder="1" applyAlignment="1">
      <alignment horizontal="center" vertical="center" wrapText="1"/>
    </xf>
    <xf numFmtId="0" fontId="14" fillId="9" borderId="9" xfId="4" applyFont="1" applyFill="1" applyBorder="1" applyAlignment="1">
      <alignment horizontal="left" vertical="center" wrapText="1"/>
    </xf>
    <xf numFmtId="165" fontId="14" fillId="9" borderId="1" xfId="5" applyFont="1" applyFill="1" applyBorder="1" applyAlignment="1">
      <alignment horizontal="center" vertical="center" wrapText="1"/>
    </xf>
    <xf numFmtId="165" fontId="25" fillId="4" borderId="1" xfId="4" applyNumberFormat="1" applyFont="1" applyFill="1" applyBorder="1" applyAlignment="1">
      <alignment horizontal="center" vertical="center" wrapText="1"/>
    </xf>
    <xf numFmtId="165" fontId="25" fillId="3" borderId="0" xfId="4" applyNumberFormat="1" applyFont="1" applyFill="1" applyAlignment="1">
      <alignment horizontal="center" vertical="center" wrapText="1"/>
    </xf>
    <xf numFmtId="10" fontId="25" fillId="4" borderId="0" xfId="4" applyNumberFormat="1" applyFont="1" applyFill="1" applyAlignment="1">
      <alignment horizontal="center" vertical="center" wrapText="1"/>
    </xf>
    <xf numFmtId="165" fontId="25" fillId="4" borderId="0" xfId="4" applyNumberFormat="1" applyFont="1" applyFill="1" applyAlignment="1">
      <alignment horizontal="center" vertical="center" wrapText="1"/>
    </xf>
    <xf numFmtId="0" fontId="25" fillId="4" borderId="0" xfId="4" applyFont="1" applyFill="1" applyAlignment="1">
      <alignment vertical="center" wrapText="1"/>
    </xf>
    <xf numFmtId="0" fontId="14" fillId="4" borderId="1" xfId="4" applyFont="1" applyFill="1" applyBorder="1" applyAlignment="1">
      <alignment horizontal="center" vertical="center"/>
    </xf>
    <xf numFmtId="0" fontId="14" fillId="4" borderId="1" xfId="4" applyFont="1" applyFill="1" applyBorder="1" applyAlignment="1">
      <alignment horizontal="left" vertical="center"/>
    </xf>
    <xf numFmtId="0" fontId="14" fillId="0" borderId="1" xfId="4" applyFont="1" applyBorder="1" applyAlignment="1">
      <alignment horizontal="center" vertical="center"/>
    </xf>
    <xf numFmtId="0" fontId="14" fillId="0" borderId="1" xfId="4" applyFont="1" applyBorder="1" applyAlignment="1">
      <alignment horizontal="left" vertical="center"/>
    </xf>
    <xf numFmtId="10" fontId="14" fillId="9" borderId="1" xfId="6" applyNumberFormat="1" applyFont="1" applyFill="1" applyBorder="1" applyAlignment="1">
      <alignment horizontal="center" vertical="center" wrapText="1"/>
    </xf>
    <xf numFmtId="10" fontId="25" fillId="4" borderId="1" xfId="6" applyNumberFormat="1" applyFont="1" applyFill="1" applyBorder="1" applyAlignment="1">
      <alignment horizontal="center" vertical="center" wrapText="1"/>
    </xf>
    <xf numFmtId="10" fontId="25" fillId="4" borderId="0" xfId="6" applyNumberFormat="1" applyFont="1" applyFill="1" applyBorder="1" applyAlignment="1">
      <alignment horizontal="center" vertical="center" wrapText="1"/>
    </xf>
    <xf numFmtId="0" fontId="25" fillId="4" borderId="12" xfId="4" applyFont="1" applyFill="1" applyBorder="1" applyAlignment="1">
      <alignment horizontal="center" vertical="center" wrapText="1"/>
    </xf>
    <xf numFmtId="0" fontId="25" fillId="9" borderId="0" xfId="4" applyFont="1" applyFill="1" applyAlignment="1">
      <alignment vertical="center" wrapText="1"/>
    </xf>
    <xf numFmtId="164" fontId="25" fillId="4" borderId="12" xfId="7" applyFont="1" applyFill="1" applyBorder="1" applyAlignment="1">
      <alignment horizontal="center" vertical="center" wrapText="1"/>
    </xf>
    <xf numFmtId="164" fontId="25" fillId="3" borderId="0" xfId="7" applyFont="1" applyFill="1" applyBorder="1" applyAlignment="1">
      <alignment horizontal="center" vertical="center" wrapText="1"/>
    </xf>
    <xf numFmtId="0" fontId="14" fillId="3" borderId="1" xfId="4" applyFont="1" applyFill="1" applyBorder="1" applyAlignment="1">
      <alignment horizontal="center" vertical="center"/>
    </xf>
    <xf numFmtId="0" fontId="14" fillId="3" borderId="1" xfId="4" applyFont="1" applyFill="1" applyBorder="1" applyAlignment="1">
      <alignment horizontal="left" vertical="center"/>
    </xf>
    <xf numFmtId="10" fontId="14" fillId="3" borderId="1" xfId="6" applyNumberFormat="1" applyFont="1" applyFill="1" applyBorder="1" applyAlignment="1">
      <alignment horizontal="center" vertical="center" wrapText="1"/>
    </xf>
    <xf numFmtId="0" fontId="25" fillId="4" borderId="1" xfId="4" applyFont="1" applyFill="1" applyBorder="1" applyAlignment="1">
      <alignment horizontal="center" vertical="center"/>
    </xf>
    <xf numFmtId="0" fontId="25" fillId="4" borderId="11" xfId="4" applyFont="1" applyFill="1" applyBorder="1" applyAlignment="1">
      <alignment horizontal="left" vertical="center" wrapText="1"/>
    </xf>
    <xf numFmtId="0" fontId="14" fillId="4" borderId="11" xfId="4" applyFont="1" applyFill="1" applyBorder="1" applyAlignment="1">
      <alignment horizontal="left" vertical="center" wrapText="1"/>
    </xf>
    <xf numFmtId="0" fontId="25" fillId="4" borderId="14" xfId="4" applyFont="1" applyFill="1" applyBorder="1" applyAlignment="1">
      <alignment horizontal="center" vertical="center" wrapText="1"/>
    </xf>
    <xf numFmtId="0" fontId="14" fillId="9" borderId="1" xfId="4" applyFont="1" applyFill="1" applyBorder="1" applyAlignment="1">
      <alignment horizontal="center" vertical="center"/>
    </xf>
    <xf numFmtId="10" fontId="25" fillId="9" borderId="1" xfId="6" applyNumberFormat="1" applyFont="1" applyFill="1" applyBorder="1" applyAlignment="1">
      <alignment horizontal="center" vertical="center" wrapText="1"/>
    </xf>
    <xf numFmtId="0" fontId="29" fillId="4" borderId="7" xfId="4" applyFont="1" applyFill="1" applyBorder="1" applyAlignment="1">
      <alignment horizontal="center" vertical="center" wrapText="1"/>
    </xf>
    <xf numFmtId="0" fontId="25" fillId="4" borderId="17" xfId="4" applyFont="1" applyFill="1" applyBorder="1" applyAlignment="1">
      <alignment horizontal="center" vertical="center" wrapText="1"/>
    </xf>
    <xf numFmtId="165" fontId="25" fillId="3" borderId="16" xfId="5" applyFont="1" applyFill="1" applyBorder="1" applyAlignment="1">
      <alignment horizontal="center" vertical="center" wrapText="1"/>
    </xf>
    <xf numFmtId="165" fontId="25" fillId="0" borderId="1" xfId="4" applyNumberFormat="1" applyFont="1" applyBorder="1" applyAlignment="1">
      <alignment horizontal="center"/>
    </xf>
    <xf numFmtId="165" fontId="14" fillId="0" borderId="1" xfId="4" applyNumberFormat="1" applyFont="1" applyBorder="1" applyAlignment="1">
      <alignment horizontal="center"/>
    </xf>
    <xf numFmtId="165" fontId="25" fillId="3" borderId="0" xfId="4" applyNumberFormat="1" applyFont="1" applyFill="1" applyAlignment="1">
      <alignment horizontal="center"/>
    </xf>
    <xf numFmtId="165" fontId="14" fillId="4" borderId="1" xfId="4" applyNumberFormat="1" applyFont="1" applyFill="1" applyBorder="1" applyAlignment="1">
      <alignment horizontal="center"/>
    </xf>
    <xf numFmtId="165" fontId="14" fillId="3" borderId="0" xfId="4" applyNumberFormat="1" applyFont="1" applyFill="1" applyAlignment="1">
      <alignment horizontal="center"/>
    </xf>
    <xf numFmtId="10" fontId="25" fillId="3" borderId="1" xfId="4" applyNumberFormat="1" applyFont="1" applyFill="1" applyBorder="1" applyAlignment="1">
      <alignment vertical="center" wrapText="1"/>
    </xf>
    <xf numFmtId="43" fontId="25" fillId="4" borderId="1" xfId="4" applyNumberFormat="1" applyFont="1" applyFill="1" applyBorder="1" applyAlignment="1">
      <alignment horizontal="center"/>
    </xf>
    <xf numFmtId="0" fontId="30" fillId="4" borderId="12" xfId="4" applyFont="1" applyFill="1" applyBorder="1" applyAlignment="1">
      <alignment horizontal="center" vertical="center" wrapText="1"/>
    </xf>
    <xf numFmtId="43" fontId="25" fillId="3" borderId="0" xfId="4" applyNumberFormat="1" applyFont="1" applyFill="1" applyAlignment="1">
      <alignment horizontal="center"/>
    </xf>
    <xf numFmtId="0" fontId="25" fillId="7" borderId="9" xfId="4" applyFont="1" applyFill="1" applyBorder="1" applyAlignment="1">
      <alignment horizontal="center" vertical="center" wrapText="1"/>
    </xf>
    <xf numFmtId="0" fontId="30" fillId="3" borderId="0" xfId="4" applyFont="1" applyFill="1" applyAlignment="1">
      <alignment horizontal="center" vertical="center" wrapText="1"/>
    </xf>
    <xf numFmtId="165" fontId="14" fillId="3" borderId="9" xfId="5" applyFont="1" applyFill="1" applyBorder="1" applyAlignment="1">
      <alignment horizontal="center" vertical="center" wrapText="1"/>
    </xf>
    <xf numFmtId="43" fontId="14" fillId="3" borderId="0" xfId="4" applyNumberFormat="1" applyFont="1" applyFill="1" applyAlignment="1">
      <alignment horizontal="center" vertical="center" wrapText="1"/>
    </xf>
    <xf numFmtId="165" fontId="25" fillId="3" borderId="9" xfId="5" applyFont="1" applyFill="1" applyBorder="1" applyAlignment="1">
      <alignment horizontal="center" vertical="center" wrapText="1"/>
    </xf>
    <xf numFmtId="0" fontId="14" fillId="4" borderId="5" xfId="4" applyFont="1" applyFill="1" applyBorder="1" applyAlignment="1">
      <alignment horizontal="center" vertical="center" wrapText="1"/>
    </xf>
    <xf numFmtId="0" fontId="14" fillId="4" borderId="8" xfId="4" applyFont="1" applyFill="1" applyBorder="1" applyAlignment="1">
      <alignment horizontal="left" vertical="center" wrapText="1"/>
    </xf>
    <xf numFmtId="168" fontId="25" fillId="3" borderId="0" xfId="5" applyNumberFormat="1" applyFont="1" applyFill="1" applyBorder="1" applyAlignment="1">
      <alignment horizontal="right" vertical="center" wrapText="1"/>
    </xf>
    <xf numFmtId="168" fontId="25" fillId="9" borderId="0" xfId="5" applyNumberFormat="1" applyFont="1" applyFill="1" applyBorder="1" applyAlignment="1">
      <alignment horizontal="right" vertical="center" wrapText="1"/>
    </xf>
    <xf numFmtId="169" fontId="14" fillId="3" borderId="0" xfId="4" applyNumberFormat="1" applyFont="1" applyFill="1" applyAlignment="1">
      <alignment horizontal="center" vertical="center" wrapText="1"/>
    </xf>
    <xf numFmtId="165" fontId="14" fillId="3" borderId="0" xfId="4" applyNumberFormat="1" applyFont="1" applyFill="1" applyAlignment="1">
      <alignment horizontal="center" vertical="center" wrapText="1"/>
    </xf>
    <xf numFmtId="0" fontId="21" fillId="3" borderId="7" xfId="4" applyFont="1" applyFill="1" applyBorder="1" applyAlignment="1">
      <alignment horizontal="center" vertical="center" wrapText="1"/>
    </xf>
    <xf numFmtId="0" fontId="22" fillId="3" borderId="7" xfId="4" applyFont="1" applyFill="1" applyBorder="1" applyAlignment="1">
      <alignment horizontal="center" vertical="center" wrapText="1"/>
    </xf>
    <xf numFmtId="0" fontId="14" fillId="3" borderId="7" xfId="4" applyFont="1" applyFill="1" applyBorder="1" applyAlignment="1">
      <alignment horizontal="center" vertical="center" wrapText="1"/>
    </xf>
    <xf numFmtId="0" fontId="25" fillId="3" borderId="7" xfId="4" applyFont="1" applyFill="1" applyBorder="1" applyAlignment="1">
      <alignment horizontal="center" vertical="center" wrapText="1"/>
    </xf>
    <xf numFmtId="0" fontId="14" fillId="3" borderId="7" xfId="4" applyFont="1" applyFill="1" applyBorder="1" applyAlignment="1">
      <alignment horizontal="left" vertical="center" wrapText="1"/>
    </xf>
    <xf numFmtId="0" fontId="22" fillId="3" borderId="7" xfId="4" applyFont="1" applyFill="1" applyBorder="1" applyAlignment="1">
      <alignment horizontal="left" vertical="center" wrapText="1"/>
    </xf>
    <xf numFmtId="14" fontId="24" fillId="3" borderId="7" xfId="4" applyNumberFormat="1" applyFont="1" applyFill="1" applyBorder="1" applyAlignment="1">
      <alignment horizontal="center" vertical="center" wrapText="1"/>
    </xf>
    <xf numFmtId="166" fontId="22" fillId="3" borderId="7" xfId="4" applyNumberFormat="1" applyFont="1" applyFill="1" applyBorder="1" applyAlignment="1">
      <alignment horizontal="center" vertical="center" wrapText="1"/>
    </xf>
    <xf numFmtId="165" fontId="22" fillId="3" borderId="7" xfId="5" applyFont="1" applyFill="1" applyBorder="1" applyAlignment="1">
      <alignment horizontal="center" vertical="center" wrapText="1"/>
    </xf>
    <xf numFmtId="165" fontId="25" fillId="0" borderId="9" xfId="5" applyFont="1" applyFill="1" applyBorder="1" applyAlignment="1">
      <alignment horizontal="center" vertical="center" wrapText="1"/>
    </xf>
    <xf numFmtId="165" fontId="25" fillId="3" borderId="7" xfId="5" applyFont="1" applyFill="1" applyBorder="1" applyAlignment="1">
      <alignment horizontal="center" vertical="center" wrapText="1"/>
    </xf>
    <xf numFmtId="165" fontId="14" fillId="3" borderId="7" xfId="5" applyFont="1" applyFill="1" applyBorder="1" applyAlignment="1">
      <alignment horizontal="center" vertical="center" wrapText="1"/>
    </xf>
    <xf numFmtId="165" fontId="14" fillId="0" borderId="9" xfId="5" applyFont="1" applyFill="1" applyBorder="1" applyAlignment="1">
      <alignment horizontal="center" vertical="center" wrapText="1"/>
    </xf>
    <xf numFmtId="165" fontId="25" fillId="4" borderId="9" xfId="4" applyNumberFormat="1" applyFont="1" applyFill="1" applyBorder="1" applyAlignment="1">
      <alignment vertical="center" wrapText="1"/>
    </xf>
    <xf numFmtId="165" fontId="25" fillId="3" borderId="7" xfId="4" applyNumberFormat="1" applyFont="1" applyFill="1" applyBorder="1" applyAlignment="1">
      <alignment vertical="center" wrapText="1"/>
    </xf>
    <xf numFmtId="0" fontId="14" fillId="3" borderId="1" xfId="4" applyFont="1" applyFill="1" applyBorder="1" applyAlignment="1">
      <alignment horizontal="center" vertical="center" wrapText="1"/>
    </xf>
    <xf numFmtId="165" fontId="14" fillId="9" borderId="9" xfId="5" applyFont="1" applyFill="1" applyBorder="1" applyAlignment="1">
      <alignment horizontal="center" vertical="center" wrapText="1"/>
    </xf>
    <xf numFmtId="165" fontId="25" fillId="4" borderId="9" xfId="4" applyNumberFormat="1" applyFont="1" applyFill="1" applyBorder="1" applyAlignment="1">
      <alignment horizontal="center" vertical="center" wrapText="1"/>
    </xf>
    <xf numFmtId="165" fontId="25" fillId="3" borderId="7" xfId="4" applyNumberFormat="1" applyFont="1" applyFill="1" applyBorder="1" applyAlignment="1">
      <alignment horizontal="center" vertical="center" wrapText="1"/>
    </xf>
    <xf numFmtId="164" fontId="25" fillId="3" borderId="7" xfId="7" applyFont="1" applyFill="1" applyBorder="1" applyAlignment="1">
      <alignment horizontal="center" vertical="center" wrapText="1"/>
    </xf>
    <xf numFmtId="0" fontId="25" fillId="4" borderId="7" xfId="4" applyFont="1" applyFill="1" applyBorder="1" applyAlignment="1">
      <alignment horizontal="center" vertical="center" wrapText="1"/>
    </xf>
    <xf numFmtId="165" fontId="25" fillId="0" borderId="9" xfId="4" applyNumberFormat="1" applyFont="1" applyBorder="1" applyAlignment="1">
      <alignment horizontal="center"/>
    </xf>
    <xf numFmtId="165" fontId="14" fillId="0" borderId="9" xfId="4" applyNumberFormat="1" applyFont="1" applyBorder="1" applyAlignment="1">
      <alignment horizontal="center"/>
    </xf>
    <xf numFmtId="165" fontId="25" fillId="3" borderId="7" xfId="4" applyNumberFormat="1" applyFont="1" applyFill="1" applyBorder="1" applyAlignment="1">
      <alignment horizontal="center"/>
    </xf>
    <xf numFmtId="165" fontId="14" fillId="4" borderId="9" xfId="4" applyNumberFormat="1" applyFont="1" applyFill="1" applyBorder="1" applyAlignment="1">
      <alignment horizontal="center"/>
    </xf>
    <xf numFmtId="165" fontId="14" fillId="3" borderId="7" xfId="4" applyNumberFormat="1" applyFont="1" applyFill="1" applyBorder="1" applyAlignment="1">
      <alignment horizontal="center"/>
    </xf>
    <xf numFmtId="43" fontId="25" fillId="4" borderId="9" xfId="4" applyNumberFormat="1" applyFont="1" applyFill="1" applyBorder="1" applyAlignment="1">
      <alignment horizontal="center"/>
    </xf>
    <xf numFmtId="43" fontId="25" fillId="3" borderId="7" xfId="4" applyNumberFormat="1" applyFont="1" applyFill="1" applyBorder="1" applyAlignment="1">
      <alignment horizontal="center"/>
    </xf>
    <xf numFmtId="0" fontId="30" fillId="3" borderId="7" xfId="4" applyFont="1" applyFill="1" applyBorder="1" applyAlignment="1">
      <alignment horizontal="center" vertical="center" wrapText="1"/>
    </xf>
    <xf numFmtId="168" fontId="25" fillId="3" borderId="7" xfId="5" applyNumberFormat="1" applyFont="1" applyFill="1" applyBorder="1" applyAlignment="1">
      <alignment horizontal="right" vertical="center" wrapText="1"/>
    </xf>
    <xf numFmtId="168" fontId="14" fillId="9" borderId="0" xfId="4" applyNumberFormat="1" applyFont="1" applyFill="1" applyAlignment="1">
      <alignment horizontal="center" vertical="center" wrapText="1"/>
    </xf>
    <xf numFmtId="43" fontId="14" fillId="3" borderId="7" xfId="4" applyNumberFormat="1" applyFont="1" applyFill="1" applyBorder="1" applyAlignment="1">
      <alignment horizontal="center" vertical="center" wrapText="1"/>
    </xf>
    <xf numFmtId="169" fontId="14" fillId="3" borderId="7" xfId="4" applyNumberFormat="1" applyFont="1" applyFill="1" applyBorder="1" applyAlignment="1">
      <alignment horizontal="center" vertical="center" wrapText="1"/>
    </xf>
    <xf numFmtId="0" fontId="20" fillId="0" borderId="0" xfId="0" applyFont="1"/>
    <xf numFmtId="0" fontId="32" fillId="0" borderId="0" xfId="0" applyFont="1" applyAlignment="1">
      <alignment vertical="center"/>
    </xf>
    <xf numFmtId="0" fontId="16" fillId="10" borderId="1" xfId="0" applyFont="1" applyFill="1" applyBorder="1" applyAlignment="1">
      <alignment horizontal="center" vertical="center" wrapText="1"/>
    </xf>
    <xf numFmtId="0" fontId="20" fillId="0" borderId="1" xfId="0" applyFont="1" applyBorder="1" applyAlignment="1">
      <alignment horizontal="left" vertical="center" wrapText="1"/>
    </xf>
    <xf numFmtId="1" fontId="20" fillId="3" borderId="1" xfId="0" applyNumberFormat="1" applyFont="1" applyFill="1" applyBorder="1" applyAlignment="1">
      <alignment horizontal="center" vertical="center" shrinkToFit="1"/>
    </xf>
    <xf numFmtId="0" fontId="20" fillId="0" borderId="1" xfId="0" applyFont="1" applyBorder="1" applyAlignment="1">
      <alignment horizontal="justify" vertical="center" wrapText="1"/>
    </xf>
    <xf numFmtId="164" fontId="32" fillId="0" borderId="1" xfId="7" applyFont="1" applyFill="1" applyBorder="1" applyAlignment="1">
      <alignment horizontal="center" vertical="center" wrapText="1"/>
    </xf>
    <xf numFmtId="44" fontId="32" fillId="0" borderId="1" xfId="2" applyFont="1" applyFill="1" applyBorder="1" applyAlignment="1">
      <alignment horizontal="center" vertical="center" wrapText="1"/>
    </xf>
    <xf numFmtId="1" fontId="33" fillId="0" borderId="1" xfId="0" applyNumberFormat="1" applyFont="1" applyBorder="1" applyAlignment="1">
      <alignment horizontal="center" vertical="center" shrinkToFit="1"/>
    </xf>
    <xf numFmtId="1" fontId="20" fillId="0" borderId="1" xfId="0" applyNumberFormat="1" applyFont="1" applyBorder="1" applyAlignment="1">
      <alignment horizontal="center" vertical="center" shrinkToFit="1"/>
    </xf>
    <xf numFmtId="0" fontId="20" fillId="3" borderId="1" xfId="0" applyFont="1" applyFill="1" applyBorder="1" applyAlignment="1">
      <alignment horizontal="left" vertical="center" wrapText="1"/>
    </xf>
    <xf numFmtId="164" fontId="32" fillId="3" borderId="1" xfId="7" applyFont="1" applyFill="1" applyBorder="1" applyAlignment="1">
      <alignment horizontal="center" vertical="center" wrapText="1"/>
    </xf>
    <xf numFmtId="44" fontId="32" fillId="3" borderId="1" xfId="2" applyFont="1" applyFill="1" applyBorder="1" applyAlignment="1">
      <alignment horizontal="center" vertical="center" wrapText="1"/>
    </xf>
    <xf numFmtId="0" fontId="20" fillId="0" borderId="1" xfId="0" applyFont="1" applyBorder="1"/>
    <xf numFmtId="1" fontId="33" fillId="3" borderId="1" xfId="0" applyNumberFormat="1" applyFont="1" applyFill="1" applyBorder="1" applyAlignment="1">
      <alignment horizontal="center" vertical="center" shrinkToFit="1"/>
    </xf>
    <xf numFmtId="44" fontId="34" fillId="9" borderId="1" xfId="2" applyFont="1" applyFill="1" applyBorder="1" applyAlignment="1">
      <alignment horizontal="center" vertical="center" wrapText="1"/>
    </xf>
    <xf numFmtId="44" fontId="32" fillId="9" borderId="1" xfId="2" applyFont="1" applyFill="1" applyBorder="1" applyAlignment="1">
      <alignment vertical="center"/>
    </xf>
    <xf numFmtId="44" fontId="31" fillId="9" borderId="1" xfId="2" applyFont="1" applyFill="1" applyBorder="1" applyAlignment="1">
      <alignment horizontal="center" vertical="center" wrapText="1"/>
    </xf>
    <xf numFmtId="44" fontId="34" fillId="9" borderId="1" xfId="2" applyFont="1" applyFill="1" applyBorder="1" applyAlignment="1">
      <alignment vertical="center"/>
    </xf>
    <xf numFmtId="0" fontId="14" fillId="0" borderId="0" xfId="0" applyFont="1"/>
    <xf numFmtId="170" fontId="35" fillId="3" borderId="0" xfId="2" applyNumberFormat="1" applyFont="1" applyFill="1" applyBorder="1" applyAlignment="1">
      <alignment vertical="center"/>
    </xf>
    <xf numFmtId="0" fontId="36" fillId="7" borderId="0" xfId="0" applyFont="1" applyFill="1" applyAlignment="1">
      <alignment horizontal="center" vertical="center" wrapText="1"/>
    </xf>
    <xf numFmtId="0" fontId="14" fillId="0" borderId="0" xfId="0" applyFont="1" applyAlignment="1">
      <alignment horizontal="center" vertical="center"/>
    </xf>
    <xf numFmtId="0" fontId="14" fillId="10" borderId="1" xfId="0" applyFont="1" applyFill="1" applyBorder="1" applyAlignment="1">
      <alignment horizontal="center" vertical="center" wrapText="1"/>
    </xf>
    <xf numFmtId="0" fontId="35" fillId="10" borderId="1" xfId="0" applyFont="1" applyFill="1" applyBorder="1" applyAlignment="1">
      <alignment horizontal="center" vertical="center" wrapText="1"/>
    </xf>
    <xf numFmtId="1" fontId="37" fillId="3" borderId="1" xfId="0" applyNumberFormat="1" applyFont="1" applyFill="1" applyBorder="1" applyAlignment="1">
      <alignment horizontal="center" vertical="center" shrinkToFit="1"/>
    </xf>
    <xf numFmtId="0" fontId="14" fillId="3" borderId="1" xfId="0" applyFont="1" applyFill="1" applyBorder="1" applyAlignment="1">
      <alignment horizontal="justify" vertical="center" wrapText="1"/>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center" shrinkToFit="1"/>
    </xf>
    <xf numFmtId="44" fontId="35" fillId="3" borderId="1" xfId="2" applyFont="1" applyFill="1" applyBorder="1" applyAlignment="1">
      <alignment horizontal="center" vertical="center" shrinkToFit="1"/>
    </xf>
    <xf numFmtId="170" fontId="35" fillId="3" borderId="1" xfId="2" applyNumberFormat="1" applyFont="1" applyFill="1" applyBorder="1" applyAlignment="1">
      <alignment vertical="center"/>
    </xf>
    <xf numFmtId="44" fontId="35" fillId="3" borderId="0" xfId="2" applyFont="1" applyFill="1" applyBorder="1" applyAlignment="1">
      <alignment vertical="center"/>
    </xf>
    <xf numFmtId="44" fontId="35" fillId="3" borderId="1" xfId="2" applyFont="1" applyFill="1" applyBorder="1" applyAlignment="1">
      <alignment vertical="center"/>
    </xf>
    <xf numFmtId="44" fontId="35" fillId="0" borderId="0" xfId="2" applyFont="1" applyBorder="1" applyAlignment="1">
      <alignment vertical="center"/>
    </xf>
    <xf numFmtId="1" fontId="37" fillId="0" borderId="1" xfId="0" applyNumberFormat="1" applyFont="1" applyBorder="1" applyAlignment="1">
      <alignment horizontal="center" vertical="center" shrinkToFit="1"/>
    </xf>
    <xf numFmtId="0" fontId="14" fillId="0" borderId="1" xfId="0" applyFont="1" applyBorder="1" applyAlignment="1">
      <alignment horizontal="center" vertical="center" wrapText="1"/>
    </xf>
    <xf numFmtId="44" fontId="35" fillId="0" borderId="1" xfId="2" applyFont="1" applyFill="1" applyBorder="1" applyAlignment="1">
      <alignment horizontal="center" vertical="center" shrinkToFit="1"/>
    </xf>
    <xf numFmtId="44" fontId="35" fillId="0" borderId="1" xfId="2" applyFont="1" applyBorder="1" applyAlignment="1">
      <alignment vertical="center"/>
    </xf>
    <xf numFmtId="44" fontId="35" fillId="9" borderId="1" xfId="2" applyFont="1" applyFill="1" applyBorder="1" applyAlignment="1">
      <alignment vertical="center"/>
    </xf>
    <xf numFmtId="44" fontId="36" fillId="9" borderId="1" xfId="2" applyFont="1" applyFill="1" applyBorder="1" applyAlignment="1">
      <alignment vertical="center"/>
    </xf>
    <xf numFmtId="43" fontId="14" fillId="0" borderId="0" xfId="0" applyNumberFormat="1" applyFont="1"/>
    <xf numFmtId="0" fontId="14" fillId="10" borderId="1"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5" xfId="0" applyFont="1" applyFill="1" applyBorder="1"/>
    <xf numFmtId="8" fontId="14" fillId="3" borderId="5" xfId="0" applyNumberFormat="1" applyFont="1" applyFill="1" applyBorder="1" applyAlignment="1">
      <alignment horizontal="center" vertical="center"/>
    </xf>
    <xf numFmtId="0" fontId="14" fillId="3" borderId="1" xfId="0" applyFont="1" applyFill="1" applyBorder="1" applyAlignment="1">
      <alignment horizontal="center" vertical="center"/>
    </xf>
    <xf numFmtId="0" fontId="14" fillId="3" borderId="1" xfId="0" applyFont="1" applyFill="1" applyBorder="1" applyAlignment="1">
      <alignment wrapText="1"/>
    </xf>
    <xf numFmtId="8" fontId="14" fillId="3" borderId="1" xfId="0" applyNumberFormat="1" applyFont="1" applyFill="1" applyBorder="1" applyAlignment="1">
      <alignment horizontal="center" vertical="center"/>
    </xf>
    <xf numFmtId="0" fontId="14" fillId="3" borderId="1" xfId="0" applyFont="1" applyFill="1" applyBorder="1" applyAlignment="1">
      <alignment horizontal="left" vertical="center" wrapText="1"/>
    </xf>
    <xf numFmtId="0" fontId="14" fillId="3" borderId="1" xfId="0" applyFont="1" applyFill="1" applyBorder="1" applyAlignment="1">
      <alignment vertical="center"/>
    </xf>
    <xf numFmtId="0" fontId="14" fillId="3" borderId="1" xfId="0" applyFont="1" applyFill="1" applyBorder="1" applyAlignment="1">
      <alignment vertical="center" wrapText="1"/>
    </xf>
    <xf numFmtId="0" fontId="14" fillId="3" borderId="1" xfId="0" applyFont="1" applyFill="1" applyBorder="1" applyAlignment="1">
      <alignment horizontal="left" vertical="top" wrapText="1"/>
    </xf>
    <xf numFmtId="0" fontId="14" fillId="10" borderId="15" xfId="0" applyFont="1" applyFill="1" applyBorder="1"/>
    <xf numFmtId="8" fontId="25" fillId="10" borderId="15" xfId="0" applyNumberFormat="1" applyFont="1" applyFill="1" applyBorder="1"/>
    <xf numFmtId="8" fontId="25" fillId="10" borderId="1" xfId="0" applyNumberFormat="1" applyFont="1" applyFill="1" applyBorder="1"/>
    <xf numFmtId="8" fontId="27" fillId="10" borderId="1" xfId="0" applyNumberFormat="1" applyFont="1" applyFill="1" applyBorder="1"/>
    <xf numFmtId="8" fontId="25" fillId="3" borderId="0" xfId="0" applyNumberFormat="1" applyFont="1" applyFill="1" applyAlignment="1">
      <alignment horizontal="center"/>
    </xf>
    <xf numFmtId="0" fontId="14" fillId="0" borderId="0" xfId="0" applyFont="1" applyAlignment="1">
      <alignment horizontal="left" vertical="top"/>
    </xf>
    <xf numFmtId="0" fontId="14" fillId="3" borderId="0" xfId="0" applyFont="1" applyFill="1" applyAlignment="1">
      <alignment horizontal="center" vertical="center"/>
    </xf>
    <xf numFmtId="0" fontId="14" fillId="10" borderId="18" xfId="0" applyFont="1" applyFill="1" applyBorder="1" applyAlignment="1">
      <alignment horizontal="left" vertical="center" wrapText="1"/>
    </xf>
    <xf numFmtId="0" fontId="14" fillId="10" borderId="19" xfId="0" applyFont="1" applyFill="1" applyBorder="1" applyAlignment="1">
      <alignment horizontal="center" vertical="center" wrapText="1"/>
    </xf>
    <xf numFmtId="0" fontId="14" fillId="10" borderId="19" xfId="0" applyFont="1" applyFill="1" applyBorder="1" applyAlignment="1">
      <alignment horizontal="left" vertical="center" wrapText="1"/>
    </xf>
    <xf numFmtId="0" fontId="14" fillId="10" borderId="20" xfId="0" applyFont="1" applyFill="1" applyBorder="1" applyAlignment="1">
      <alignment horizontal="left" vertical="center" wrapText="1"/>
    </xf>
    <xf numFmtId="0" fontId="14" fillId="10" borderId="21" xfId="0" applyFont="1" applyFill="1" applyBorder="1" applyAlignment="1">
      <alignment horizontal="left" vertical="center" wrapText="1"/>
    </xf>
    <xf numFmtId="0" fontId="14" fillId="10" borderId="1" xfId="0" applyFont="1" applyFill="1" applyBorder="1" applyAlignment="1">
      <alignment horizontal="left" vertical="center" wrapText="1"/>
    </xf>
    <xf numFmtId="0" fontId="14" fillId="0" borderId="1" xfId="0" applyFont="1" applyBorder="1" applyAlignment="1">
      <alignment horizontal="center" vertical="center"/>
    </xf>
    <xf numFmtId="0" fontId="14" fillId="0" borderId="1" xfId="0" applyFont="1" applyBorder="1" applyAlignment="1">
      <alignment horizontal="left" vertical="top" wrapText="1"/>
    </xf>
    <xf numFmtId="166" fontId="14" fillId="3" borderId="1" xfId="4" applyNumberFormat="1" applyFont="1" applyFill="1" applyBorder="1" applyAlignment="1">
      <alignment horizontal="center" vertical="center"/>
    </xf>
    <xf numFmtId="8" fontId="14" fillId="3" borderId="9" xfId="0" applyNumberFormat="1" applyFont="1" applyFill="1" applyBorder="1" applyAlignment="1">
      <alignment horizontal="center" vertical="center"/>
    </xf>
    <xf numFmtId="8" fontId="14" fillId="3" borderId="0" xfId="0" applyNumberFormat="1" applyFont="1" applyFill="1"/>
    <xf numFmtId="0" fontId="14" fillId="0" borderId="15" xfId="0" applyFont="1" applyBorder="1" applyAlignment="1">
      <alignment horizontal="left" vertical="top" wrapText="1"/>
    </xf>
    <xf numFmtId="0" fontId="14" fillId="3" borderId="15" xfId="0" applyFont="1" applyFill="1" applyBorder="1" applyAlignment="1">
      <alignment horizontal="center" vertical="center" wrapText="1"/>
    </xf>
    <xf numFmtId="0" fontId="14" fillId="0" borderId="15" xfId="0" applyFont="1" applyBorder="1" applyAlignment="1">
      <alignment horizontal="center" vertical="center"/>
    </xf>
    <xf numFmtId="166" fontId="14" fillId="3" borderId="15" xfId="4" applyNumberFormat="1" applyFont="1" applyFill="1" applyBorder="1" applyAlignment="1">
      <alignment horizontal="center" vertical="center"/>
    </xf>
    <xf numFmtId="8" fontId="14" fillId="3" borderId="15" xfId="0" applyNumberFormat="1" applyFont="1" applyFill="1" applyBorder="1" applyAlignment="1">
      <alignment horizontal="center" vertical="center"/>
    </xf>
    <xf numFmtId="166" fontId="25" fillId="10" borderId="22" xfId="0" applyNumberFormat="1" applyFont="1" applyFill="1" applyBorder="1" applyAlignment="1">
      <alignment vertical="center"/>
    </xf>
    <xf numFmtId="166" fontId="25" fillId="10" borderId="15" xfId="0" applyNumberFormat="1" applyFont="1" applyFill="1" applyBorder="1" applyAlignment="1">
      <alignment vertical="center"/>
    </xf>
    <xf numFmtId="166" fontId="25" fillId="8" borderId="11" xfId="0" applyNumberFormat="1" applyFont="1" applyFill="1" applyBorder="1"/>
    <xf numFmtId="166" fontId="25" fillId="8" borderId="22" xfId="0" applyNumberFormat="1" applyFont="1" applyFill="1" applyBorder="1"/>
    <xf numFmtId="166" fontId="25" fillId="8" borderId="26" xfId="0" applyNumberFormat="1" applyFont="1" applyFill="1" applyBorder="1"/>
    <xf numFmtId="0" fontId="39" fillId="10" borderId="19"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Alignment="1">
      <alignment horizontal="left"/>
    </xf>
    <xf numFmtId="0" fontId="4" fillId="0" borderId="0" xfId="0" applyFont="1" applyAlignment="1">
      <alignment horizontal="justify" vertical="center" wrapText="1"/>
    </xf>
    <xf numFmtId="0" fontId="6" fillId="2" borderId="1" xfId="0" applyFont="1" applyFill="1" applyBorder="1" applyAlignment="1">
      <alignment horizontal="center" vertical="center"/>
    </xf>
    <xf numFmtId="0" fontId="13" fillId="0" borderId="0" xfId="0" applyFont="1" applyAlignment="1">
      <alignment horizontal="left" wrapText="1"/>
    </xf>
    <xf numFmtId="0" fontId="13" fillId="0" borderId="0" xfId="0" applyFont="1" applyAlignment="1">
      <alignment horizontal="left"/>
    </xf>
    <xf numFmtId="0" fontId="4" fillId="0" borderId="0" xfId="0" applyFont="1" applyAlignment="1">
      <alignment horizontal="justify" vertical="top" wrapText="1"/>
    </xf>
    <xf numFmtId="0" fontId="4" fillId="0" borderId="0" xfId="0" applyFont="1" applyAlignment="1">
      <alignment horizontal="justify" vertical="top"/>
    </xf>
    <xf numFmtId="0" fontId="12" fillId="0" borderId="0" xfId="0" applyFont="1" applyAlignment="1">
      <alignment horizontal="left"/>
    </xf>
    <xf numFmtId="0" fontId="16" fillId="4" borderId="9" xfId="0" applyFont="1" applyFill="1" applyBorder="1" applyAlignment="1">
      <alignment horizontal="center" vertical="center" wrapText="1"/>
    </xf>
    <xf numFmtId="0" fontId="16" fillId="4" borderId="10"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4" fillId="3" borderId="0" xfId="0" applyFont="1" applyFill="1" applyAlignment="1">
      <alignment horizontal="center" vertical="center" wrapText="1"/>
    </xf>
    <xf numFmtId="0" fontId="15" fillId="3" borderId="0" xfId="0" applyFont="1" applyFill="1" applyAlignment="1">
      <alignment horizontal="center" vertical="center" wrapText="1"/>
    </xf>
    <xf numFmtId="0" fontId="19" fillId="5"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20" fillId="4" borderId="6"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8" xfId="0" applyFont="1" applyFill="1" applyBorder="1" applyAlignment="1">
      <alignment horizontal="center" vertical="center" wrapText="1"/>
    </xf>
    <xf numFmtId="165" fontId="22" fillId="3" borderId="0" xfId="5" applyFont="1" applyFill="1" applyBorder="1" applyAlignment="1">
      <alignment horizontal="center" vertical="center" wrapText="1"/>
    </xf>
    <xf numFmtId="0" fontId="21" fillId="6" borderId="9" xfId="4" applyFont="1" applyFill="1" applyBorder="1" applyAlignment="1">
      <alignment horizontal="center" vertical="center" wrapText="1"/>
    </xf>
    <xf numFmtId="0" fontId="21" fillId="6" borderId="10" xfId="4" applyFont="1" applyFill="1" applyBorder="1" applyAlignment="1">
      <alignment horizontal="center" vertical="center" wrapText="1"/>
    </xf>
    <xf numFmtId="0" fontId="21" fillId="6" borderId="11" xfId="4" applyFont="1" applyFill="1" applyBorder="1" applyAlignment="1">
      <alignment horizontal="center" vertical="center" wrapText="1"/>
    </xf>
    <xf numFmtId="44" fontId="22" fillId="3" borderId="0" xfId="2" applyFont="1" applyFill="1" applyAlignment="1">
      <alignment horizontal="center" vertical="center" wrapText="1"/>
    </xf>
    <xf numFmtId="14" fontId="22" fillId="3" borderId="9" xfId="4" applyNumberFormat="1" applyFont="1" applyFill="1" applyBorder="1" applyAlignment="1">
      <alignment horizontal="center" vertical="center" wrapText="1"/>
    </xf>
    <xf numFmtId="0" fontId="22" fillId="3" borderId="11" xfId="4" applyFont="1" applyFill="1" applyBorder="1" applyAlignment="1">
      <alignment horizontal="center" vertical="center" wrapText="1"/>
    </xf>
    <xf numFmtId="0" fontId="22" fillId="3" borderId="9" xfId="4" applyFont="1" applyFill="1" applyBorder="1" applyAlignment="1">
      <alignment horizontal="center" vertical="center" wrapText="1"/>
    </xf>
    <xf numFmtId="0" fontId="23" fillId="3" borderId="9" xfId="4" applyFont="1" applyFill="1" applyBorder="1" applyAlignment="1">
      <alignment horizontal="center" vertical="center" wrapText="1"/>
    </xf>
    <xf numFmtId="0" fontId="23" fillId="3" borderId="10" xfId="4" applyFont="1" applyFill="1" applyBorder="1" applyAlignment="1">
      <alignment horizontal="center" vertical="center" wrapText="1"/>
    </xf>
    <xf numFmtId="0" fontId="23" fillId="3" borderId="11" xfId="4" applyFont="1" applyFill="1" applyBorder="1" applyAlignment="1">
      <alignment horizontal="center" vertical="center" wrapText="1"/>
    </xf>
    <xf numFmtId="0" fontId="22" fillId="7" borderId="1" xfId="4" applyFont="1" applyFill="1" applyBorder="1" applyAlignment="1">
      <alignment horizontal="center" vertical="center" wrapText="1"/>
    </xf>
    <xf numFmtId="0" fontId="22" fillId="3" borderId="1" xfId="4" applyFont="1" applyFill="1" applyBorder="1" applyAlignment="1">
      <alignment horizontal="center" vertical="center" wrapText="1"/>
    </xf>
    <xf numFmtId="0" fontId="22" fillId="3" borderId="9" xfId="4" applyFont="1" applyFill="1" applyBorder="1" applyAlignment="1">
      <alignment horizontal="left" vertical="center" wrapText="1"/>
    </xf>
    <xf numFmtId="0" fontId="22" fillId="3" borderId="10" xfId="4" applyFont="1" applyFill="1" applyBorder="1" applyAlignment="1">
      <alignment horizontal="left" vertical="center" wrapText="1"/>
    </xf>
    <xf numFmtId="14" fontId="24" fillId="3" borderId="11" xfId="4" applyNumberFormat="1" applyFont="1" applyFill="1" applyBorder="1" applyAlignment="1">
      <alignment horizontal="center" vertical="center" wrapText="1"/>
    </xf>
    <xf numFmtId="166" fontId="22" fillId="3" borderId="9" xfId="4" applyNumberFormat="1" applyFont="1" applyFill="1" applyBorder="1" applyAlignment="1">
      <alignment horizontal="center" vertical="center" wrapText="1"/>
    </xf>
    <xf numFmtId="166" fontId="22" fillId="3" borderId="11" xfId="4" applyNumberFormat="1" applyFont="1" applyFill="1" applyBorder="1" applyAlignment="1">
      <alignment horizontal="center" vertical="center" wrapText="1"/>
    </xf>
    <xf numFmtId="165" fontId="22" fillId="3" borderId="1" xfId="5" applyFont="1" applyFill="1" applyBorder="1" applyAlignment="1">
      <alignment horizontal="center" vertical="center" wrapText="1"/>
    </xf>
    <xf numFmtId="0" fontId="22" fillId="9" borderId="0" xfId="4" applyFont="1" applyFill="1" applyAlignment="1">
      <alignment horizontal="center" vertical="center" wrapText="1"/>
    </xf>
    <xf numFmtId="0" fontId="22" fillId="3" borderId="12" xfId="4" applyFont="1" applyFill="1" applyBorder="1" applyAlignment="1">
      <alignment horizontal="center" vertical="center" wrapText="1"/>
    </xf>
    <xf numFmtId="0" fontId="22" fillId="3" borderId="13" xfId="4" applyFont="1" applyFill="1" applyBorder="1" applyAlignment="1">
      <alignment horizontal="center" vertical="center" wrapText="1"/>
    </xf>
    <xf numFmtId="0" fontId="22" fillId="3" borderId="1" xfId="4" applyFont="1" applyFill="1" applyBorder="1" applyAlignment="1">
      <alignment horizontal="left" vertical="center" wrapText="1"/>
    </xf>
    <xf numFmtId="0" fontId="23" fillId="4" borderId="9" xfId="4" applyFont="1" applyFill="1" applyBorder="1" applyAlignment="1">
      <alignment horizontal="left" vertical="center" wrapText="1"/>
    </xf>
    <xf numFmtId="0" fontId="23" fillId="4" borderId="11" xfId="4" applyFont="1" applyFill="1" applyBorder="1" applyAlignment="1">
      <alignment horizontal="left" vertical="center" wrapText="1"/>
    </xf>
    <xf numFmtId="0" fontId="22" fillId="3" borderId="11" xfId="4" applyFont="1" applyFill="1" applyBorder="1" applyAlignment="1">
      <alignment horizontal="left" vertical="center" wrapText="1"/>
    </xf>
    <xf numFmtId="0" fontId="22" fillId="3" borderId="0" xfId="4" applyFont="1" applyFill="1" applyAlignment="1">
      <alignment horizontal="center" vertical="center" wrapText="1"/>
    </xf>
    <xf numFmtId="0" fontId="22" fillId="7" borderId="9" xfId="4" applyFont="1" applyFill="1" applyBorder="1" applyAlignment="1">
      <alignment horizontal="center" vertical="center" wrapText="1"/>
    </xf>
    <xf numFmtId="0" fontId="22" fillId="7" borderId="11" xfId="4" applyFont="1" applyFill="1" applyBorder="1" applyAlignment="1">
      <alignment horizontal="center" vertical="center" wrapText="1"/>
    </xf>
    <xf numFmtId="44" fontId="22" fillId="7" borderId="9" xfId="2" applyFont="1" applyFill="1" applyBorder="1" applyAlignment="1">
      <alignment horizontal="center" vertical="center" wrapText="1"/>
    </xf>
    <xf numFmtId="44" fontId="22" fillId="7" borderId="11" xfId="2" applyFont="1" applyFill="1" applyBorder="1" applyAlignment="1">
      <alignment horizontal="center" vertical="center" wrapText="1"/>
    </xf>
    <xf numFmtId="0" fontId="22" fillId="3" borderId="8" xfId="4" applyFont="1" applyFill="1" applyBorder="1" applyAlignment="1">
      <alignment horizontal="center" vertical="center" wrapText="1"/>
    </xf>
    <xf numFmtId="0" fontId="22" fillId="3" borderId="10" xfId="4" applyFont="1" applyFill="1" applyBorder="1" applyAlignment="1">
      <alignment horizontal="center" vertical="center" wrapText="1"/>
    </xf>
    <xf numFmtId="44" fontId="23" fillId="3" borderId="9" xfId="2" applyFont="1" applyFill="1" applyBorder="1" applyAlignment="1">
      <alignment horizontal="center" vertical="center" wrapText="1"/>
    </xf>
    <xf numFmtId="44" fontId="23" fillId="3" borderId="11" xfId="2" applyFont="1" applyFill="1" applyBorder="1" applyAlignment="1">
      <alignment horizontal="center" vertical="center" wrapText="1"/>
    </xf>
    <xf numFmtId="44" fontId="22" fillId="3" borderId="9" xfId="2" applyFont="1" applyFill="1" applyBorder="1" applyAlignment="1">
      <alignment horizontal="center" vertical="center" wrapText="1"/>
    </xf>
    <xf numFmtId="44" fontId="22" fillId="3" borderId="11" xfId="2" applyFont="1" applyFill="1" applyBorder="1" applyAlignment="1">
      <alignment horizontal="center" vertical="center" wrapText="1"/>
    </xf>
    <xf numFmtId="0" fontId="25" fillId="3" borderId="1" xfId="4" applyFont="1" applyFill="1" applyBorder="1" applyAlignment="1">
      <alignment horizontal="center" vertical="center" wrapText="1"/>
    </xf>
    <xf numFmtId="0" fontId="25" fillId="3" borderId="9" xfId="4" applyFont="1" applyFill="1" applyBorder="1" applyAlignment="1">
      <alignment horizontal="center" vertical="center" wrapText="1"/>
    </xf>
    <xf numFmtId="0" fontId="25" fillId="3" borderId="11" xfId="4" applyFont="1" applyFill="1" applyBorder="1" applyAlignment="1">
      <alignment horizontal="center" vertical="center" wrapText="1"/>
    </xf>
    <xf numFmtId="14" fontId="28" fillId="9" borderId="9" xfId="4" applyNumberFormat="1" applyFont="1" applyFill="1" applyBorder="1" applyAlignment="1">
      <alignment horizontal="center" vertical="center" wrapText="1"/>
    </xf>
    <xf numFmtId="14" fontId="28" fillId="9" borderId="11" xfId="4" applyNumberFormat="1" applyFont="1" applyFill="1" applyBorder="1" applyAlignment="1">
      <alignment horizontal="center" vertical="center" wrapText="1"/>
    </xf>
    <xf numFmtId="166" fontId="28" fillId="9" borderId="9" xfId="4" applyNumberFormat="1" applyFont="1" applyFill="1" applyBorder="1" applyAlignment="1">
      <alignment horizontal="center" vertical="center" wrapText="1"/>
    </xf>
    <xf numFmtId="166" fontId="28" fillId="9" borderId="11" xfId="4" applyNumberFormat="1" applyFont="1" applyFill="1" applyBorder="1" applyAlignment="1">
      <alignment horizontal="center" vertical="center" wrapText="1"/>
    </xf>
    <xf numFmtId="14" fontId="22" fillId="9" borderId="9" xfId="4" applyNumberFormat="1" applyFont="1" applyFill="1" applyBorder="1" applyAlignment="1">
      <alignment horizontal="center" vertical="center" wrapText="1"/>
    </xf>
    <xf numFmtId="14" fontId="24" fillId="9" borderId="11" xfId="4" applyNumberFormat="1" applyFont="1" applyFill="1" applyBorder="1" applyAlignment="1">
      <alignment horizontal="center" vertical="center" wrapText="1"/>
    </xf>
    <xf numFmtId="0" fontId="25" fillId="3" borderId="10" xfId="4" applyFont="1" applyFill="1" applyBorder="1" applyAlignment="1">
      <alignment horizontal="center" vertical="center" wrapText="1"/>
    </xf>
    <xf numFmtId="0" fontId="14" fillId="3" borderId="9" xfId="4" applyFont="1" applyFill="1" applyBorder="1" applyAlignment="1">
      <alignment horizontal="left" vertical="center" wrapText="1"/>
    </xf>
    <xf numFmtId="0" fontId="14" fillId="3" borderId="11" xfId="4" applyFont="1" applyFill="1" applyBorder="1" applyAlignment="1">
      <alignment horizontal="left" vertical="center" wrapText="1"/>
    </xf>
    <xf numFmtId="0" fontId="25" fillId="4" borderId="9" xfId="4" applyFont="1" applyFill="1" applyBorder="1" applyAlignment="1">
      <alignment horizontal="left" vertical="center" wrapText="1"/>
    </xf>
    <xf numFmtId="0" fontId="25" fillId="4" borderId="10" xfId="4" applyFont="1" applyFill="1" applyBorder="1" applyAlignment="1">
      <alignment horizontal="left" vertical="center" wrapText="1"/>
    </xf>
    <xf numFmtId="0" fontId="25" fillId="3" borderId="11" xfId="4" applyFont="1" applyFill="1" applyBorder="1" applyAlignment="1">
      <alignment horizontal="left" vertical="center" wrapText="1"/>
    </xf>
    <xf numFmtId="165" fontId="14" fillId="3" borderId="9" xfId="5" applyFont="1" applyFill="1" applyBorder="1" applyAlignment="1">
      <alignment horizontal="center" vertical="center" wrapText="1"/>
    </xf>
    <xf numFmtId="165" fontId="14" fillId="3" borderId="11" xfId="5" applyFont="1" applyFill="1" applyBorder="1" applyAlignment="1">
      <alignment horizontal="center" vertical="center" wrapText="1"/>
    </xf>
    <xf numFmtId="0" fontId="25" fillId="4" borderId="12" xfId="4" applyFont="1" applyFill="1" applyBorder="1" applyAlignment="1">
      <alignment horizontal="center" vertical="center" wrapText="1"/>
    </xf>
    <xf numFmtId="0" fontId="25" fillId="7" borderId="9" xfId="4" applyFont="1" applyFill="1" applyBorder="1" applyAlignment="1">
      <alignment horizontal="center" vertical="center" wrapText="1"/>
    </xf>
    <xf numFmtId="0" fontId="25" fillId="7" borderId="11" xfId="4" applyFont="1" applyFill="1" applyBorder="1" applyAlignment="1">
      <alignment horizontal="center" vertical="center" wrapText="1"/>
    </xf>
    <xf numFmtId="168" fontId="25" fillId="3" borderId="9" xfId="5" applyNumberFormat="1" applyFont="1" applyFill="1" applyBorder="1" applyAlignment="1">
      <alignment horizontal="right" vertical="center" wrapText="1"/>
    </xf>
    <xf numFmtId="168" fontId="25" fillId="3" borderId="11" xfId="5" applyNumberFormat="1" applyFont="1" applyFill="1" applyBorder="1" applyAlignment="1">
      <alignment horizontal="right" vertical="center" wrapText="1"/>
    </xf>
    <xf numFmtId="0" fontId="14" fillId="4" borderId="9" xfId="4" applyFont="1" applyFill="1" applyBorder="1" applyAlignment="1">
      <alignment horizontal="center" vertical="center" wrapText="1"/>
    </xf>
    <xf numFmtId="0" fontId="14" fillId="4" borderId="11" xfId="4" applyFont="1" applyFill="1" applyBorder="1" applyAlignment="1">
      <alignment horizontal="center" vertical="center" wrapText="1"/>
    </xf>
    <xf numFmtId="165" fontId="25" fillId="3" borderId="9" xfId="5" applyFont="1" applyFill="1" applyBorder="1" applyAlignment="1">
      <alignment horizontal="center" vertical="center" wrapText="1"/>
    </xf>
    <xf numFmtId="165" fontId="25" fillId="3" borderId="11" xfId="5" applyFont="1" applyFill="1" applyBorder="1" applyAlignment="1">
      <alignment horizontal="center" vertical="center" wrapText="1"/>
    </xf>
    <xf numFmtId="0" fontId="31" fillId="7" borderId="7" xfId="0" applyFont="1" applyFill="1" applyBorder="1" applyAlignment="1">
      <alignment horizontal="center" vertical="center" wrapText="1"/>
    </xf>
    <xf numFmtId="0" fontId="31" fillId="7" borderId="0" xfId="0" applyFont="1" applyFill="1" applyAlignment="1">
      <alignment horizontal="center" vertical="center" wrapText="1"/>
    </xf>
    <xf numFmtId="0" fontId="16" fillId="7" borderId="1" xfId="0" applyFont="1" applyFill="1" applyBorder="1" applyAlignment="1">
      <alignment horizontal="center" vertical="center" wrapText="1"/>
    </xf>
    <xf numFmtId="0" fontId="16" fillId="7" borderId="11" xfId="0" applyFont="1" applyFill="1" applyBorder="1" applyAlignment="1">
      <alignment vertical="center" wrapText="1"/>
    </xf>
    <xf numFmtId="0" fontId="16" fillId="7" borderId="1" xfId="0" applyFont="1" applyFill="1" applyBorder="1" applyAlignment="1">
      <alignment vertical="center" wrapText="1"/>
    </xf>
    <xf numFmtId="0" fontId="20" fillId="9" borderId="9" xfId="0" applyFont="1" applyFill="1" applyBorder="1" applyAlignment="1">
      <alignment horizontal="right" vertical="center" wrapText="1"/>
    </xf>
    <xf numFmtId="0" fontId="20" fillId="9" borderId="10" xfId="0" applyFont="1" applyFill="1" applyBorder="1" applyAlignment="1">
      <alignment horizontal="right" vertical="center" wrapText="1"/>
    </xf>
    <xf numFmtId="0" fontId="20" fillId="9" borderId="11" xfId="0" applyFont="1" applyFill="1" applyBorder="1" applyAlignment="1">
      <alignment horizontal="right" vertical="center" wrapText="1"/>
    </xf>
    <xf numFmtId="0" fontId="20" fillId="9" borderId="9" xfId="0" applyFont="1" applyFill="1" applyBorder="1" applyAlignment="1">
      <alignment horizontal="center" vertical="center" wrapText="1"/>
    </xf>
    <xf numFmtId="0" fontId="20" fillId="9" borderId="10" xfId="0" applyFont="1" applyFill="1" applyBorder="1" applyAlignment="1">
      <alignment horizontal="center" vertical="center" wrapText="1"/>
    </xf>
    <xf numFmtId="0" fontId="20" fillId="9" borderId="11" xfId="0" applyFont="1" applyFill="1" applyBorder="1" applyAlignment="1">
      <alignment horizontal="center" vertical="center" wrapText="1"/>
    </xf>
    <xf numFmtId="0" fontId="32" fillId="9" borderId="1" xfId="0" applyFont="1" applyFill="1" applyBorder="1" applyAlignment="1">
      <alignment horizontal="right" vertical="center"/>
    </xf>
    <xf numFmtId="0" fontId="20" fillId="0" borderId="0" xfId="0" applyFont="1" applyAlignment="1">
      <alignment horizontal="left" vertical="center" wrapText="1"/>
    </xf>
    <xf numFmtId="0" fontId="20" fillId="0" borderId="0" xfId="0" applyFont="1" applyAlignment="1">
      <alignment horizontal="left" wrapText="1"/>
    </xf>
    <xf numFmtId="0" fontId="36" fillId="7" borderId="1" xfId="0" applyFont="1" applyFill="1" applyBorder="1" applyAlignment="1">
      <alignment horizontal="center" vertical="center" wrapText="1"/>
    </xf>
    <xf numFmtId="0" fontId="35" fillId="9" borderId="1" xfId="0" applyFont="1" applyFill="1" applyBorder="1" applyAlignment="1">
      <alignment horizontal="right" vertical="center"/>
    </xf>
    <xf numFmtId="0" fontId="38" fillId="9" borderId="1" xfId="0" applyFont="1" applyFill="1" applyBorder="1" applyAlignment="1">
      <alignment horizontal="right" vertical="center"/>
    </xf>
    <xf numFmtId="0" fontId="25" fillId="7" borderId="9" xfId="0" applyFont="1" applyFill="1" applyBorder="1" applyAlignment="1">
      <alignment horizontal="center"/>
    </xf>
    <xf numFmtId="0" fontId="25" fillId="7" borderId="10" xfId="0" applyFont="1" applyFill="1" applyBorder="1" applyAlignment="1">
      <alignment horizontal="center"/>
    </xf>
    <xf numFmtId="0" fontId="25" fillId="7" borderId="11" xfId="0" applyFont="1" applyFill="1" applyBorder="1" applyAlignment="1">
      <alignment horizontal="center"/>
    </xf>
    <xf numFmtId="0" fontId="25" fillId="10" borderId="9" xfId="0" applyFont="1" applyFill="1" applyBorder="1" applyAlignment="1">
      <alignment horizontal="center" vertical="center"/>
    </xf>
    <xf numFmtId="0" fontId="25" fillId="10" borderId="10" xfId="0" applyFont="1" applyFill="1" applyBorder="1" applyAlignment="1">
      <alignment horizontal="center" vertical="center"/>
    </xf>
    <xf numFmtId="0" fontId="25" fillId="10" borderId="11" xfId="0" applyFont="1" applyFill="1" applyBorder="1" applyAlignment="1">
      <alignment horizontal="center" vertical="center"/>
    </xf>
    <xf numFmtId="0" fontId="22" fillId="10" borderId="9" xfId="0" applyFont="1" applyFill="1" applyBorder="1" applyAlignment="1">
      <alignment horizontal="center"/>
    </xf>
    <xf numFmtId="0" fontId="22" fillId="10" borderId="11" xfId="0" applyFont="1" applyFill="1" applyBorder="1" applyAlignment="1">
      <alignment horizontal="center"/>
    </xf>
    <xf numFmtId="0" fontId="25" fillId="8" borderId="2" xfId="0" applyFont="1" applyFill="1" applyBorder="1" applyAlignment="1">
      <alignment horizontal="center" vertical="center"/>
    </xf>
    <xf numFmtId="0" fontId="25" fillId="8" borderId="3" xfId="0" applyFont="1" applyFill="1" applyBorder="1" applyAlignment="1">
      <alignment horizontal="center" vertical="center"/>
    </xf>
    <xf numFmtId="0" fontId="25" fillId="8" borderId="4" xfId="0" applyFont="1" applyFill="1" applyBorder="1" applyAlignment="1">
      <alignment horizontal="center" vertical="center"/>
    </xf>
    <xf numFmtId="0" fontId="27" fillId="0" borderId="0" xfId="0" applyFont="1" applyAlignment="1">
      <alignment horizontal="center" vertical="center"/>
    </xf>
    <xf numFmtId="0" fontId="25" fillId="7" borderId="9" xfId="0" applyFont="1" applyFill="1" applyBorder="1" applyAlignment="1">
      <alignment horizontal="center" vertical="center"/>
    </xf>
    <xf numFmtId="0" fontId="25" fillId="7" borderId="10" xfId="0" applyFont="1" applyFill="1" applyBorder="1" applyAlignment="1">
      <alignment horizontal="center" vertical="center"/>
    </xf>
    <xf numFmtId="0" fontId="25" fillId="10" borderId="2" xfId="0" applyFont="1" applyFill="1" applyBorder="1" applyAlignment="1">
      <alignment horizontal="center" vertical="center"/>
    </xf>
    <xf numFmtId="0" fontId="25" fillId="10" borderId="3" xfId="0" applyFont="1" applyFill="1" applyBorder="1" applyAlignment="1">
      <alignment horizontal="center" vertical="center"/>
    </xf>
    <xf numFmtId="0" fontId="25" fillId="10" borderId="4" xfId="0" applyFont="1" applyFill="1" applyBorder="1" applyAlignment="1">
      <alignment horizontal="center" vertical="center"/>
    </xf>
    <xf numFmtId="0" fontId="25" fillId="8" borderId="23" xfId="0" applyFont="1" applyFill="1" applyBorder="1" applyAlignment="1">
      <alignment horizontal="center" vertical="center"/>
    </xf>
    <xf numFmtId="0" fontId="25" fillId="8" borderId="24" xfId="0" applyFont="1" applyFill="1" applyBorder="1" applyAlignment="1">
      <alignment horizontal="center" vertical="center"/>
    </xf>
    <xf numFmtId="0" fontId="25" fillId="8" borderId="25" xfId="0" applyFont="1" applyFill="1" applyBorder="1" applyAlignment="1">
      <alignment horizontal="center" vertical="center"/>
    </xf>
  </cellXfs>
  <cellStyles count="8">
    <cellStyle name="Moeda" xfId="2" builtinId="4"/>
    <cellStyle name="Moeda 2" xfId="7" xr:uid="{76BE7388-C7AF-4885-93A2-159AB8CD26E0}"/>
    <cellStyle name="Moeda 3" xfId="3" xr:uid="{509FB51E-E459-4580-892A-8E9843861FD1}"/>
    <cellStyle name="Normal" xfId="0" builtinId="0"/>
    <cellStyle name="Normal 2" xfId="4" xr:uid="{9CE2E9F4-F9F1-43E6-BC1C-C29BB0B1B850}"/>
    <cellStyle name="Porcentagem 5" xfId="6" xr:uid="{460C49D3-6FAF-4AE5-A8F7-72F745F055E8}"/>
    <cellStyle name="Separador de milhares 6" xfId="5" xr:uid="{0C0C786A-2896-4BA6-829A-1BA67143A9F6}"/>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Z:\Comercial\LICITA&#199;&#195;O\EDITAIS%20SALVOS\EDITAIS%202023%20-%20OUTROS%20ESTADOS\BRAS&#205;LIA\JUNHO\28-06-FUNDO%20NAC.DE%20DESENVOLVIMENTO%20DA%20EDUC.-DF-PE%204-23-UASG%20153173\PLANILHA%20RESUMO%20-%20FNDE%20DF%20-%20Copeiragem.xlsx" TargetMode="External"/><Relationship Id="rId1" Type="http://schemas.openxmlformats.org/officeDocument/2006/relationships/externalLinkPath" Target="file:///Z:\Comercial\LICITA&#199;&#195;O\EDITAIS%20SALVOS\EDITAIS%202023%20-%20OUTROS%20ESTADOS\BRAS&#205;LIA\JUNHO\28-06-FUNDO%20NAC.DE%20DESENVOLVIMENTO%20DA%20EDUC.-DF-PE%204-23-UASG%20153173\PLANILHA%20RESUMO%20-%20FNDE%20DF%20-%20Copeirag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LANILHA RESUMO"/>
      <sheetName val="RESUMO BENEFÍCIOS E INSUMOS"/>
      <sheetName val="PROPOSTA COMERCIAL"/>
      <sheetName val="UNIFORME"/>
      <sheetName val="MAT."/>
      <sheetName val="EQUIP."/>
      <sheetName val="PLANILHA DE CUSTO"/>
      <sheetName val="TOTALIZADORA PLANILHA CUSTO"/>
    </sheetNames>
    <sheetDataSet>
      <sheetData sheetId="0">
        <row r="1">
          <cell r="B1" t="str">
            <v>FUNDO NAC. DE DESENV. DA EDUCAÇÃO - FNDE</v>
          </cell>
        </row>
        <row r="6">
          <cell r="C6">
            <v>15</v>
          </cell>
          <cell r="D6" t="str">
            <v>COPEIRA</v>
          </cell>
        </row>
        <row r="7">
          <cell r="C7">
            <v>1</v>
          </cell>
          <cell r="D7" t="str">
            <v>ENCARREGADA</v>
          </cell>
        </row>
        <row r="8">
          <cell r="C8">
            <v>1</v>
          </cell>
          <cell r="D8" t="str">
            <v>GARÇOM</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87445-9A47-4294-865B-FB75CD809774}">
  <dimension ref="A1:I43"/>
  <sheetViews>
    <sheetView tabSelected="1" view="pageBreakPreview" topLeftCell="A3" zoomScaleNormal="100" zoomScaleSheetLayoutView="100" workbookViewId="0">
      <selection activeCell="R12" sqref="R12"/>
    </sheetView>
  </sheetViews>
  <sheetFormatPr defaultRowHeight="15" x14ac:dyDescent="0.25"/>
  <cols>
    <col min="1" max="1" width="2.140625" style="1" customWidth="1"/>
    <col min="2" max="2" width="6.140625" customWidth="1"/>
    <col min="3" max="3" width="34.7109375" customWidth="1"/>
    <col min="4" max="4" width="7" customWidth="1"/>
    <col min="5" max="5" width="16" customWidth="1"/>
    <col min="6" max="6" width="18.28515625" customWidth="1"/>
    <col min="7" max="7" width="22.5703125" customWidth="1"/>
    <col min="8" max="8" width="2" customWidth="1"/>
    <col min="9" max="9" width="28.85546875" customWidth="1"/>
    <col min="252" max="252" width="2.140625" customWidth="1"/>
    <col min="253" max="253" width="6.140625" customWidth="1"/>
    <col min="256" max="256" width="16.85546875" customWidth="1"/>
    <col min="257" max="257" width="2.140625" customWidth="1"/>
    <col min="258" max="258" width="6.140625" customWidth="1"/>
    <col min="259" max="259" width="34.7109375" customWidth="1"/>
    <col min="260" max="260" width="7" customWidth="1"/>
    <col min="261" max="261" width="16" customWidth="1"/>
    <col min="262" max="262" width="18.28515625" customWidth="1"/>
    <col min="263" max="263" width="22.5703125" customWidth="1"/>
    <col min="264" max="264" width="2" customWidth="1"/>
    <col min="265" max="265" width="28.85546875" customWidth="1"/>
    <col min="508" max="508" width="2.140625" customWidth="1"/>
    <col min="509" max="509" width="6.140625" customWidth="1"/>
    <col min="512" max="512" width="16.85546875" customWidth="1"/>
    <col min="513" max="513" width="2.140625" customWidth="1"/>
    <col min="514" max="514" width="6.140625" customWidth="1"/>
    <col min="515" max="515" width="34.7109375" customWidth="1"/>
    <col min="516" max="516" width="7" customWidth="1"/>
    <col min="517" max="517" width="16" customWidth="1"/>
    <col min="518" max="518" width="18.28515625" customWidth="1"/>
    <col min="519" max="519" width="22.5703125" customWidth="1"/>
    <col min="520" max="520" width="2" customWidth="1"/>
    <col min="521" max="521" width="28.85546875" customWidth="1"/>
    <col min="764" max="764" width="2.140625" customWidth="1"/>
    <col min="765" max="765" width="6.140625" customWidth="1"/>
    <col min="768" max="768" width="16.85546875" customWidth="1"/>
    <col min="769" max="769" width="2.140625" customWidth="1"/>
    <col min="770" max="770" width="6.140625" customWidth="1"/>
    <col min="771" max="771" width="34.7109375" customWidth="1"/>
    <col min="772" max="772" width="7" customWidth="1"/>
    <col min="773" max="773" width="16" customWidth="1"/>
    <col min="774" max="774" width="18.28515625" customWidth="1"/>
    <col min="775" max="775" width="22.5703125" customWidth="1"/>
    <col min="776" max="776" width="2" customWidth="1"/>
    <col min="777" max="777" width="28.85546875" customWidth="1"/>
    <col min="1020" max="1020" width="2.140625" customWidth="1"/>
    <col min="1021" max="1021" width="6.140625" customWidth="1"/>
    <col min="1024" max="1024" width="16.85546875" customWidth="1"/>
    <col min="1025" max="1025" width="2.140625" customWidth="1"/>
    <col min="1026" max="1026" width="6.140625" customWidth="1"/>
    <col min="1027" max="1027" width="34.7109375" customWidth="1"/>
    <col min="1028" max="1028" width="7" customWidth="1"/>
    <col min="1029" max="1029" width="16" customWidth="1"/>
    <col min="1030" max="1030" width="18.28515625" customWidth="1"/>
    <col min="1031" max="1031" width="22.5703125" customWidth="1"/>
    <col min="1032" max="1032" width="2" customWidth="1"/>
    <col min="1033" max="1033" width="28.85546875" customWidth="1"/>
    <col min="1276" max="1276" width="2.140625" customWidth="1"/>
    <col min="1277" max="1277" width="6.140625" customWidth="1"/>
    <col min="1280" max="1280" width="16.85546875" customWidth="1"/>
    <col min="1281" max="1281" width="2.140625" customWidth="1"/>
    <col min="1282" max="1282" width="6.140625" customWidth="1"/>
    <col min="1283" max="1283" width="34.7109375" customWidth="1"/>
    <col min="1284" max="1284" width="7" customWidth="1"/>
    <col min="1285" max="1285" width="16" customWidth="1"/>
    <col min="1286" max="1286" width="18.28515625" customWidth="1"/>
    <col min="1287" max="1287" width="22.5703125" customWidth="1"/>
    <col min="1288" max="1288" width="2" customWidth="1"/>
    <col min="1289" max="1289" width="28.85546875" customWidth="1"/>
    <col min="1532" max="1532" width="2.140625" customWidth="1"/>
    <col min="1533" max="1533" width="6.140625" customWidth="1"/>
    <col min="1536" max="1536" width="16.85546875" customWidth="1"/>
    <col min="1537" max="1537" width="2.140625" customWidth="1"/>
    <col min="1538" max="1538" width="6.140625" customWidth="1"/>
    <col min="1539" max="1539" width="34.7109375" customWidth="1"/>
    <col min="1540" max="1540" width="7" customWidth="1"/>
    <col min="1541" max="1541" width="16" customWidth="1"/>
    <col min="1542" max="1542" width="18.28515625" customWidth="1"/>
    <col min="1543" max="1543" width="22.5703125" customWidth="1"/>
    <col min="1544" max="1544" width="2" customWidth="1"/>
    <col min="1545" max="1545" width="28.85546875" customWidth="1"/>
    <col min="1788" max="1788" width="2.140625" customWidth="1"/>
    <col min="1789" max="1789" width="6.140625" customWidth="1"/>
    <col min="1792" max="1792" width="16.85546875" customWidth="1"/>
    <col min="1793" max="1793" width="2.140625" customWidth="1"/>
    <col min="1794" max="1794" width="6.140625" customWidth="1"/>
    <col min="1795" max="1795" width="34.7109375" customWidth="1"/>
    <col min="1796" max="1796" width="7" customWidth="1"/>
    <col min="1797" max="1797" width="16" customWidth="1"/>
    <col min="1798" max="1798" width="18.28515625" customWidth="1"/>
    <col min="1799" max="1799" width="22.5703125" customWidth="1"/>
    <col min="1800" max="1800" width="2" customWidth="1"/>
    <col min="1801" max="1801" width="28.85546875" customWidth="1"/>
    <col min="2044" max="2044" width="2.140625" customWidth="1"/>
    <col min="2045" max="2045" width="6.140625" customWidth="1"/>
    <col min="2048" max="2048" width="16.85546875" customWidth="1"/>
    <col min="2049" max="2049" width="2.140625" customWidth="1"/>
    <col min="2050" max="2050" width="6.140625" customWidth="1"/>
    <col min="2051" max="2051" width="34.7109375" customWidth="1"/>
    <col min="2052" max="2052" width="7" customWidth="1"/>
    <col min="2053" max="2053" width="16" customWidth="1"/>
    <col min="2054" max="2054" width="18.28515625" customWidth="1"/>
    <col min="2055" max="2055" width="22.5703125" customWidth="1"/>
    <col min="2056" max="2056" width="2" customWidth="1"/>
    <col min="2057" max="2057" width="28.85546875" customWidth="1"/>
    <col min="2300" max="2300" width="2.140625" customWidth="1"/>
    <col min="2301" max="2301" width="6.140625" customWidth="1"/>
    <col min="2304" max="2304" width="16.85546875" customWidth="1"/>
    <col min="2305" max="2305" width="2.140625" customWidth="1"/>
    <col min="2306" max="2306" width="6.140625" customWidth="1"/>
    <col min="2307" max="2307" width="34.7109375" customWidth="1"/>
    <col min="2308" max="2308" width="7" customWidth="1"/>
    <col min="2309" max="2309" width="16" customWidth="1"/>
    <col min="2310" max="2310" width="18.28515625" customWidth="1"/>
    <col min="2311" max="2311" width="22.5703125" customWidth="1"/>
    <col min="2312" max="2312" width="2" customWidth="1"/>
    <col min="2313" max="2313" width="28.85546875" customWidth="1"/>
    <col min="2556" max="2556" width="2.140625" customWidth="1"/>
    <col min="2557" max="2557" width="6.140625" customWidth="1"/>
    <col min="2560" max="2560" width="16.85546875" customWidth="1"/>
    <col min="2561" max="2561" width="2.140625" customWidth="1"/>
    <col min="2562" max="2562" width="6.140625" customWidth="1"/>
    <col min="2563" max="2563" width="34.7109375" customWidth="1"/>
    <col min="2564" max="2564" width="7" customWidth="1"/>
    <col min="2565" max="2565" width="16" customWidth="1"/>
    <col min="2566" max="2566" width="18.28515625" customWidth="1"/>
    <col min="2567" max="2567" width="22.5703125" customWidth="1"/>
    <col min="2568" max="2568" width="2" customWidth="1"/>
    <col min="2569" max="2569" width="28.85546875" customWidth="1"/>
    <col min="2812" max="2812" width="2.140625" customWidth="1"/>
    <col min="2813" max="2813" width="6.140625" customWidth="1"/>
    <col min="2816" max="2816" width="16.85546875" customWidth="1"/>
    <col min="2817" max="2817" width="2.140625" customWidth="1"/>
    <col min="2818" max="2818" width="6.140625" customWidth="1"/>
    <col min="2819" max="2819" width="34.7109375" customWidth="1"/>
    <col min="2820" max="2820" width="7" customWidth="1"/>
    <col min="2821" max="2821" width="16" customWidth="1"/>
    <col min="2822" max="2822" width="18.28515625" customWidth="1"/>
    <col min="2823" max="2823" width="22.5703125" customWidth="1"/>
    <col min="2824" max="2824" width="2" customWidth="1"/>
    <col min="2825" max="2825" width="28.85546875" customWidth="1"/>
    <col min="3068" max="3068" width="2.140625" customWidth="1"/>
    <col min="3069" max="3069" width="6.140625" customWidth="1"/>
    <col min="3072" max="3072" width="16.85546875" customWidth="1"/>
    <col min="3073" max="3073" width="2.140625" customWidth="1"/>
    <col min="3074" max="3074" width="6.140625" customWidth="1"/>
    <col min="3075" max="3075" width="34.7109375" customWidth="1"/>
    <col min="3076" max="3076" width="7" customWidth="1"/>
    <col min="3077" max="3077" width="16" customWidth="1"/>
    <col min="3078" max="3078" width="18.28515625" customWidth="1"/>
    <col min="3079" max="3079" width="22.5703125" customWidth="1"/>
    <col min="3080" max="3080" width="2" customWidth="1"/>
    <col min="3081" max="3081" width="28.85546875" customWidth="1"/>
    <col min="3324" max="3324" width="2.140625" customWidth="1"/>
    <col min="3325" max="3325" width="6.140625" customWidth="1"/>
    <col min="3328" max="3328" width="16.85546875" customWidth="1"/>
    <col min="3329" max="3329" width="2.140625" customWidth="1"/>
    <col min="3330" max="3330" width="6.140625" customWidth="1"/>
    <col min="3331" max="3331" width="34.7109375" customWidth="1"/>
    <col min="3332" max="3332" width="7" customWidth="1"/>
    <col min="3333" max="3333" width="16" customWidth="1"/>
    <col min="3334" max="3334" width="18.28515625" customWidth="1"/>
    <col min="3335" max="3335" width="22.5703125" customWidth="1"/>
    <col min="3336" max="3336" width="2" customWidth="1"/>
    <col min="3337" max="3337" width="28.85546875" customWidth="1"/>
    <col min="3580" max="3580" width="2.140625" customWidth="1"/>
    <col min="3581" max="3581" width="6.140625" customWidth="1"/>
    <col min="3584" max="3584" width="16.85546875" customWidth="1"/>
    <col min="3585" max="3585" width="2.140625" customWidth="1"/>
    <col min="3586" max="3586" width="6.140625" customWidth="1"/>
    <col min="3587" max="3587" width="34.7109375" customWidth="1"/>
    <col min="3588" max="3588" width="7" customWidth="1"/>
    <col min="3589" max="3589" width="16" customWidth="1"/>
    <col min="3590" max="3590" width="18.28515625" customWidth="1"/>
    <col min="3591" max="3591" width="22.5703125" customWidth="1"/>
    <col min="3592" max="3592" width="2" customWidth="1"/>
    <col min="3593" max="3593" width="28.85546875" customWidth="1"/>
    <col min="3836" max="3836" width="2.140625" customWidth="1"/>
    <col min="3837" max="3837" width="6.140625" customWidth="1"/>
    <col min="3840" max="3840" width="16.85546875" customWidth="1"/>
    <col min="3841" max="3841" width="2.140625" customWidth="1"/>
    <col min="3842" max="3842" width="6.140625" customWidth="1"/>
    <col min="3843" max="3843" width="34.7109375" customWidth="1"/>
    <col min="3844" max="3844" width="7" customWidth="1"/>
    <col min="3845" max="3845" width="16" customWidth="1"/>
    <col min="3846" max="3846" width="18.28515625" customWidth="1"/>
    <col min="3847" max="3847" width="22.5703125" customWidth="1"/>
    <col min="3848" max="3848" width="2" customWidth="1"/>
    <col min="3849" max="3849" width="28.85546875" customWidth="1"/>
    <col min="4092" max="4092" width="2.140625" customWidth="1"/>
    <col min="4093" max="4093" width="6.140625" customWidth="1"/>
    <col min="4096" max="4096" width="16.85546875" customWidth="1"/>
    <col min="4097" max="4097" width="2.140625" customWidth="1"/>
    <col min="4098" max="4098" width="6.140625" customWidth="1"/>
    <col min="4099" max="4099" width="34.7109375" customWidth="1"/>
    <col min="4100" max="4100" width="7" customWidth="1"/>
    <col min="4101" max="4101" width="16" customWidth="1"/>
    <col min="4102" max="4102" width="18.28515625" customWidth="1"/>
    <col min="4103" max="4103" width="22.5703125" customWidth="1"/>
    <col min="4104" max="4104" width="2" customWidth="1"/>
    <col min="4105" max="4105" width="28.85546875" customWidth="1"/>
    <col min="4348" max="4348" width="2.140625" customWidth="1"/>
    <col min="4349" max="4349" width="6.140625" customWidth="1"/>
    <col min="4352" max="4352" width="16.85546875" customWidth="1"/>
    <col min="4353" max="4353" width="2.140625" customWidth="1"/>
    <col min="4354" max="4354" width="6.140625" customWidth="1"/>
    <col min="4355" max="4355" width="34.7109375" customWidth="1"/>
    <col min="4356" max="4356" width="7" customWidth="1"/>
    <col min="4357" max="4357" width="16" customWidth="1"/>
    <col min="4358" max="4358" width="18.28515625" customWidth="1"/>
    <col min="4359" max="4359" width="22.5703125" customWidth="1"/>
    <col min="4360" max="4360" width="2" customWidth="1"/>
    <col min="4361" max="4361" width="28.85546875" customWidth="1"/>
    <col min="4604" max="4604" width="2.140625" customWidth="1"/>
    <col min="4605" max="4605" width="6.140625" customWidth="1"/>
    <col min="4608" max="4608" width="16.85546875" customWidth="1"/>
    <col min="4609" max="4609" width="2.140625" customWidth="1"/>
    <col min="4610" max="4610" width="6.140625" customWidth="1"/>
    <col min="4611" max="4611" width="34.7109375" customWidth="1"/>
    <col min="4612" max="4612" width="7" customWidth="1"/>
    <col min="4613" max="4613" width="16" customWidth="1"/>
    <col min="4614" max="4614" width="18.28515625" customWidth="1"/>
    <col min="4615" max="4615" width="22.5703125" customWidth="1"/>
    <col min="4616" max="4616" width="2" customWidth="1"/>
    <col min="4617" max="4617" width="28.85546875" customWidth="1"/>
    <col min="4860" max="4860" width="2.140625" customWidth="1"/>
    <col min="4861" max="4861" width="6.140625" customWidth="1"/>
    <col min="4864" max="4864" width="16.85546875" customWidth="1"/>
    <col min="4865" max="4865" width="2.140625" customWidth="1"/>
    <col min="4866" max="4866" width="6.140625" customWidth="1"/>
    <col min="4867" max="4867" width="34.7109375" customWidth="1"/>
    <col min="4868" max="4868" width="7" customWidth="1"/>
    <col min="4869" max="4869" width="16" customWidth="1"/>
    <col min="4870" max="4870" width="18.28515625" customWidth="1"/>
    <col min="4871" max="4871" width="22.5703125" customWidth="1"/>
    <col min="4872" max="4872" width="2" customWidth="1"/>
    <col min="4873" max="4873" width="28.85546875" customWidth="1"/>
    <col min="5116" max="5116" width="2.140625" customWidth="1"/>
    <col min="5117" max="5117" width="6.140625" customWidth="1"/>
    <col min="5120" max="5120" width="16.85546875" customWidth="1"/>
    <col min="5121" max="5121" width="2.140625" customWidth="1"/>
    <col min="5122" max="5122" width="6.140625" customWidth="1"/>
    <col min="5123" max="5123" width="34.7109375" customWidth="1"/>
    <col min="5124" max="5124" width="7" customWidth="1"/>
    <col min="5125" max="5125" width="16" customWidth="1"/>
    <col min="5126" max="5126" width="18.28515625" customWidth="1"/>
    <col min="5127" max="5127" width="22.5703125" customWidth="1"/>
    <col min="5128" max="5128" width="2" customWidth="1"/>
    <col min="5129" max="5129" width="28.85546875" customWidth="1"/>
    <col min="5372" max="5372" width="2.140625" customWidth="1"/>
    <col min="5373" max="5373" width="6.140625" customWidth="1"/>
    <col min="5376" max="5376" width="16.85546875" customWidth="1"/>
    <col min="5377" max="5377" width="2.140625" customWidth="1"/>
    <col min="5378" max="5378" width="6.140625" customWidth="1"/>
    <col min="5379" max="5379" width="34.7109375" customWidth="1"/>
    <col min="5380" max="5380" width="7" customWidth="1"/>
    <col min="5381" max="5381" width="16" customWidth="1"/>
    <col min="5382" max="5382" width="18.28515625" customWidth="1"/>
    <col min="5383" max="5383" width="22.5703125" customWidth="1"/>
    <col min="5384" max="5384" width="2" customWidth="1"/>
    <col min="5385" max="5385" width="28.85546875" customWidth="1"/>
    <col min="5628" max="5628" width="2.140625" customWidth="1"/>
    <col min="5629" max="5629" width="6.140625" customWidth="1"/>
    <col min="5632" max="5632" width="16.85546875" customWidth="1"/>
    <col min="5633" max="5633" width="2.140625" customWidth="1"/>
    <col min="5634" max="5634" width="6.140625" customWidth="1"/>
    <col min="5635" max="5635" width="34.7109375" customWidth="1"/>
    <col min="5636" max="5636" width="7" customWidth="1"/>
    <col min="5637" max="5637" width="16" customWidth="1"/>
    <col min="5638" max="5638" width="18.28515625" customWidth="1"/>
    <col min="5639" max="5639" width="22.5703125" customWidth="1"/>
    <col min="5640" max="5640" width="2" customWidth="1"/>
    <col min="5641" max="5641" width="28.85546875" customWidth="1"/>
    <col min="5884" max="5884" width="2.140625" customWidth="1"/>
    <col min="5885" max="5885" width="6.140625" customWidth="1"/>
    <col min="5888" max="5888" width="16.85546875" customWidth="1"/>
    <col min="5889" max="5889" width="2.140625" customWidth="1"/>
    <col min="5890" max="5890" width="6.140625" customWidth="1"/>
    <col min="5891" max="5891" width="34.7109375" customWidth="1"/>
    <col min="5892" max="5892" width="7" customWidth="1"/>
    <col min="5893" max="5893" width="16" customWidth="1"/>
    <col min="5894" max="5894" width="18.28515625" customWidth="1"/>
    <col min="5895" max="5895" width="22.5703125" customWidth="1"/>
    <col min="5896" max="5896" width="2" customWidth="1"/>
    <col min="5897" max="5897" width="28.85546875" customWidth="1"/>
    <col min="6140" max="6140" width="2.140625" customWidth="1"/>
    <col min="6141" max="6141" width="6.140625" customWidth="1"/>
    <col min="6144" max="6144" width="16.85546875" customWidth="1"/>
    <col min="6145" max="6145" width="2.140625" customWidth="1"/>
    <col min="6146" max="6146" width="6.140625" customWidth="1"/>
    <col min="6147" max="6147" width="34.7109375" customWidth="1"/>
    <col min="6148" max="6148" width="7" customWidth="1"/>
    <col min="6149" max="6149" width="16" customWidth="1"/>
    <col min="6150" max="6150" width="18.28515625" customWidth="1"/>
    <col min="6151" max="6151" width="22.5703125" customWidth="1"/>
    <col min="6152" max="6152" width="2" customWidth="1"/>
    <col min="6153" max="6153" width="28.85546875" customWidth="1"/>
    <col min="6396" max="6396" width="2.140625" customWidth="1"/>
    <col min="6397" max="6397" width="6.140625" customWidth="1"/>
    <col min="6400" max="6400" width="16.85546875" customWidth="1"/>
    <col min="6401" max="6401" width="2.140625" customWidth="1"/>
    <col min="6402" max="6402" width="6.140625" customWidth="1"/>
    <col min="6403" max="6403" width="34.7109375" customWidth="1"/>
    <col min="6404" max="6404" width="7" customWidth="1"/>
    <col min="6405" max="6405" width="16" customWidth="1"/>
    <col min="6406" max="6406" width="18.28515625" customWidth="1"/>
    <col min="6407" max="6407" width="22.5703125" customWidth="1"/>
    <col min="6408" max="6408" width="2" customWidth="1"/>
    <col min="6409" max="6409" width="28.85546875" customWidth="1"/>
    <col min="6652" max="6652" width="2.140625" customWidth="1"/>
    <col min="6653" max="6653" width="6.140625" customWidth="1"/>
    <col min="6656" max="6656" width="16.85546875" customWidth="1"/>
    <col min="6657" max="6657" width="2.140625" customWidth="1"/>
    <col min="6658" max="6658" width="6.140625" customWidth="1"/>
    <col min="6659" max="6659" width="34.7109375" customWidth="1"/>
    <col min="6660" max="6660" width="7" customWidth="1"/>
    <col min="6661" max="6661" width="16" customWidth="1"/>
    <col min="6662" max="6662" width="18.28515625" customWidth="1"/>
    <col min="6663" max="6663" width="22.5703125" customWidth="1"/>
    <col min="6664" max="6664" width="2" customWidth="1"/>
    <col min="6665" max="6665" width="28.85546875" customWidth="1"/>
    <col min="6908" max="6908" width="2.140625" customWidth="1"/>
    <col min="6909" max="6909" width="6.140625" customWidth="1"/>
    <col min="6912" max="6912" width="16.85546875" customWidth="1"/>
    <col min="6913" max="6913" width="2.140625" customWidth="1"/>
    <col min="6914" max="6914" width="6.140625" customWidth="1"/>
    <col min="6915" max="6915" width="34.7109375" customWidth="1"/>
    <col min="6916" max="6916" width="7" customWidth="1"/>
    <col min="6917" max="6917" width="16" customWidth="1"/>
    <col min="6918" max="6918" width="18.28515625" customWidth="1"/>
    <col min="6919" max="6919" width="22.5703125" customWidth="1"/>
    <col min="6920" max="6920" width="2" customWidth="1"/>
    <col min="6921" max="6921" width="28.85546875" customWidth="1"/>
    <col min="7164" max="7164" width="2.140625" customWidth="1"/>
    <col min="7165" max="7165" width="6.140625" customWidth="1"/>
    <col min="7168" max="7168" width="16.85546875" customWidth="1"/>
    <col min="7169" max="7169" width="2.140625" customWidth="1"/>
    <col min="7170" max="7170" width="6.140625" customWidth="1"/>
    <col min="7171" max="7171" width="34.7109375" customWidth="1"/>
    <col min="7172" max="7172" width="7" customWidth="1"/>
    <col min="7173" max="7173" width="16" customWidth="1"/>
    <col min="7174" max="7174" width="18.28515625" customWidth="1"/>
    <col min="7175" max="7175" width="22.5703125" customWidth="1"/>
    <col min="7176" max="7176" width="2" customWidth="1"/>
    <col min="7177" max="7177" width="28.85546875" customWidth="1"/>
    <col min="7420" max="7420" width="2.140625" customWidth="1"/>
    <col min="7421" max="7421" width="6.140625" customWidth="1"/>
    <col min="7424" max="7424" width="16.85546875" customWidth="1"/>
    <col min="7425" max="7425" width="2.140625" customWidth="1"/>
    <col min="7426" max="7426" width="6.140625" customWidth="1"/>
    <col min="7427" max="7427" width="34.7109375" customWidth="1"/>
    <col min="7428" max="7428" width="7" customWidth="1"/>
    <col min="7429" max="7429" width="16" customWidth="1"/>
    <col min="7430" max="7430" width="18.28515625" customWidth="1"/>
    <col min="7431" max="7431" width="22.5703125" customWidth="1"/>
    <col min="7432" max="7432" width="2" customWidth="1"/>
    <col min="7433" max="7433" width="28.85546875" customWidth="1"/>
    <col min="7676" max="7676" width="2.140625" customWidth="1"/>
    <col min="7677" max="7677" width="6.140625" customWidth="1"/>
    <col min="7680" max="7680" width="16.85546875" customWidth="1"/>
    <col min="7681" max="7681" width="2.140625" customWidth="1"/>
    <col min="7682" max="7682" width="6.140625" customWidth="1"/>
    <col min="7683" max="7683" width="34.7109375" customWidth="1"/>
    <col min="7684" max="7684" width="7" customWidth="1"/>
    <col min="7685" max="7685" width="16" customWidth="1"/>
    <col min="7686" max="7686" width="18.28515625" customWidth="1"/>
    <col min="7687" max="7687" width="22.5703125" customWidth="1"/>
    <col min="7688" max="7688" width="2" customWidth="1"/>
    <col min="7689" max="7689" width="28.85546875" customWidth="1"/>
    <col min="7932" max="7932" width="2.140625" customWidth="1"/>
    <col min="7933" max="7933" width="6.140625" customWidth="1"/>
    <col min="7936" max="7936" width="16.85546875" customWidth="1"/>
    <col min="7937" max="7937" width="2.140625" customWidth="1"/>
    <col min="7938" max="7938" width="6.140625" customWidth="1"/>
    <col min="7939" max="7939" width="34.7109375" customWidth="1"/>
    <col min="7940" max="7940" width="7" customWidth="1"/>
    <col min="7941" max="7941" width="16" customWidth="1"/>
    <col min="7942" max="7942" width="18.28515625" customWidth="1"/>
    <col min="7943" max="7943" width="22.5703125" customWidth="1"/>
    <col min="7944" max="7944" width="2" customWidth="1"/>
    <col min="7945" max="7945" width="28.85546875" customWidth="1"/>
    <col min="8188" max="8188" width="2.140625" customWidth="1"/>
    <col min="8189" max="8189" width="6.140625" customWidth="1"/>
    <col min="8192" max="8192" width="16.85546875" customWidth="1"/>
    <col min="8193" max="8193" width="2.140625" customWidth="1"/>
    <col min="8194" max="8194" width="6.140625" customWidth="1"/>
    <col min="8195" max="8195" width="34.7109375" customWidth="1"/>
    <col min="8196" max="8196" width="7" customWidth="1"/>
    <col min="8197" max="8197" width="16" customWidth="1"/>
    <col min="8198" max="8198" width="18.28515625" customWidth="1"/>
    <col min="8199" max="8199" width="22.5703125" customWidth="1"/>
    <col min="8200" max="8200" width="2" customWidth="1"/>
    <col min="8201" max="8201" width="28.85546875" customWidth="1"/>
    <col min="8444" max="8444" width="2.140625" customWidth="1"/>
    <col min="8445" max="8445" width="6.140625" customWidth="1"/>
    <col min="8448" max="8448" width="16.85546875" customWidth="1"/>
    <col min="8449" max="8449" width="2.140625" customWidth="1"/>
    <col min="8450" max="8450" width="6.140625" customWidth="1"/>
    <col min="8451" max="8451" width="34.7109375" customWidth="1"/>
    <col min="8452" max="8452" width="7" customWidth="1"/>
    <col min="8453" max="8453" width="16" customWidth="1"/>
    <col min="8454" max="8454" width="18.28515625" customWidth="1"/>
    <col min="8455" max="8455" width="22.5703125" customWidth="1"/>
    <col min="8456" max="8456" width="2" customWidth="1"/>
    <col min="8457" max="8457" width="28.85546875" customWidth="1"/>
    <col min="8700" max="8700" width="2.140625" customWidth="1"/>
    <col min="8701" max="8701" width="6.140625" customWidth="1"/>
    <col min="8704" max="8704" width="16.85546875" customWidth="1"/>
    <col min="8705" max="8705" width="2.140625" customWidth="1"/>
    <col min="8706" max="8706" width="6.140625" customWidth="1"/>
    <col min="8707" max="8707" width="34.7109375" customWidth="1"/>
    <col min="8708" max="8708" width="7" customWidth="1"/>
    <col min="8709" max="8709" width="16" customWidth="1"/>
    <col min="8710" max="8710" width="18.28515625" customWidth="1"/>
    <col min="8711" max="8711" width="22.5703125" customWidth="1"/>
    <col min="8712" max="8712" width="2" customWidth="1"/>
    <col min="8713" max="8713" width="28.85546875" customWidth="1"/>
    <col min="8956" max="8956" width="2.140625" customWidth="1"/>
    <col min="8957" max="8957" width="6.140625" customWidth="1"/>
    <col min="8960" max="8960" width="16.85546875" customWidth="1"/>
    <col min="8961" max="8961" width="2.140625" customWidth="1"/>
    <col min="8962" max="8962" width="6.140625" customWidth="1"/>
    <col min="8963" max="8963" width="34.7109375" customWidth="1"/>
    <col min="8964" max="8964" width="7" customWidth="1"/>
    <col min="8965" max="8965" width="16" customWidth="1"/>
    <col min="8966" max="8966" width="18.28515625" customWidth="1"/>
    <col min="8967" max="8967" width="22.5703125" customWidth="1"/>
    <col min="8968" max="8968" width="2" customWidth="1"/>
    <col min="8969" max="8969" width="28.85546875" customWidth="1"/>
    <col min="9212" max="9212" width="2.140625" customWidth="1"/>
    <col min="9213" max="9213" width="6.140625" customWidth="1"/>
    <col min="9216" max="9216" width="16.85546875" customWidth="1"/>
    <col min="9217" max="9217" width="2.140625" customWidth="1"/>
    <col min="9218" max="9218" width="6.140625" customWidth="1"/>
    <col min="9219" max="9219" width="34.7109375" customWidth="1"/>
    <col min="9220" max="9220" width="7" customWidth="1"/>
    <col min="9221" max="9221" width="16" customWidth="1"/>
    <col min="9222" max="9222" width="18.28515625" customWidth="1"/>
    <col min="9223" max="9223" width="22.5703125" customWidth="1"/>
    <col min="9224" max="9224" width="2" customWidth="1"/>
    <col min="9225" max="9225" width="28.85546875" customWidth="1"/>
    <col min="9468" max="9468" width="2.140625" customWidth="1"/>
    <col min="9469" max="9469" width="6.140625" customWidth="1"/>
    <col min="9472" max="9472" width="16.85546875" customWidth="1"/>
    <col min="9473" max="9473" width="2.140625" customWidth="1"/>
    <col min="9474" max="9474" width="6.140625" customWidth="1"/>
    <col min="9475" max="9475" width="34.7109375" customWidth="1"/>
    <col min="9476" max="9476" width="7" customWidth="1"/>
    <col min="9477" max="9477" width="16" customWidth="1"/>
    <col min="9478" max="9478" width="18.28515625" customWidth="1"/>
    <col min="9479" max="9479" width="22.5703125" customWidth="1"/>
    <col min="9480" max="9480" width="2" customWidth="1"/>
    <col min="9481" max="9481" width="28.85546875" customWidth="1"/>
    <col min="9724" max="9724" width="2.140625" customWidth="1"/>
    <col min="9725" max="9725" width="6.140625" customWidth="1"/>
    <col min="9728" max="9728" width="16.85546875" customWidth="1"/>
    <col min="9729" max="9729" width="2.140625" customWidth="1"/>
    <col min="9730" max="9730" width="6.140625" customWidth="1"/>
    <col min="9731" max="9731" width="34.7109375" customWidth="1"/>
    <col min="9732" max="9732" width="7" customWidth="1"/>
    <col min="9733" max="9733" width="16" customWidth="1"/>
    <col min="9734" max="9734" width="18.28515625" customWidth="1"/>
    <col min="9735" max="9735" width="22.5703125" customWidth="1"/>
    <col min="9736" max="9736" width="2" customWidth="1"/>
    <col min="9737" max="9737" width="28.85546875" customWidth="1"/>
    <col min="9980" max="9980" width="2.140625" customWidth="1"/>
    <col min="9981" max="9981" width="6.140625" customWidth="1"/>
    <col min="9984" max="9984" width="16.85546875" customWidth="1"/>
    <col min="9985" max="9985" width="2.140625" customWidth="1"/>
    <col min="9986" max="9986" width="6.140625" customWidth="1"/>
    <col min="9987" max="9987" width="34.7109375" customWidth="1"/>
    <col min="9988" max="9988" width="7" customWidth="1"/>
    <col min="9989" max="9989" width="16" customWidth="1"/>
    <col min="9990" max="9990" width="18.28515625" customWidth="1"/>
    <col min="9991" max="9991" width="22.5703125" customWidth="1"/>
    <col min="9992" max="9992" width="2" customWidth="1"/>
    <col min="9993" max="9993" width="28.85546875" customWidth="1"/>
    <col min="10236" max="10236" width="2.140625" customWidth="1"/>
    <col min="10237" max="10237" width="6.140625" customWidth="1"/>
    <col min="10240" max="10240" width="16.85546875" customWidth="1"/>
    <col min="10241" max="10241" width="2.140625" customWidth="1"/>
    <col min="10242" max="10242" width="6.140625" customWidth="1"/>
    <col min="10243" max="10243" width="34.7109375" customWidth="1"/>
    <col min="10244" max="10244" width="7" customWidth="1"/>
    <col min="10245" max="10245" width="16" customWidth="1"/>
    <col min="10246" max="10246" width="18.28515625" customWidth="1"/>
    <col min="10247" max="10247" width="22.5703125" customWidth="1"/>
    <col min="10248" max="10248" width="2" customWidth="1"/>
    <col min="10249" max="10249" width="28.85546875" customWidth="1"/>
    <col min="10492" max="10492" width="2.140625" customWidth="1"/>
    <col min="10493" max="10493" width="6.140625" customWidth="1"/>
    <col min="10496" max="10496" width="16.85546875" customWidth="1"/>
    <col min="10497" max="10497" width="2.140625" customWidth="1"/>
    <col min="10498" max="10498" width="6.140625" customWidth="1"/>
    <col min="10499" max="10499" width="34.7109375" customWidth="1"/>
    <col min="10500" max="10500" width="7" customWidth="1"/>
    <col min="10501" max="10501" width="16" customWidth="1"/>
    <col min="10502" max="10502" width="18.28515625" customWidth="1"/>
    <col min="10503" max="10503" width="22.5703125" customWidth="1"/>
    <col min="10504" max="10504" width="2" customWidth="1"/>
    <col min="10505" max="10505" width="28.85546875" customWidth="1"/>
    <col min="10748" max="10748" width="2.140625" customWidth="1"/>
    <col min="10749" max="10749" width="6.140625" customWidth="1"/>
    <col min="10752" max="10752" width="16.85546875" customWidth="1"/>
    <col min="10753" max="10753" width="2.140625" customWidth="1"/>
    <col min="10754" max="10754" width="6.140625" customWidth="1"/>
    <col min="10755" max="10755" width="34.7109375" customWidth="1"/>
    <col min="10756" max="10756" width="7" customWidth="1"/>
    <col min="10757" max="10757" width="16" customWidth="1"/>
    <col min="10758" max="10758" width="18.28515625" customWidth="1"/>
    <col min="10759" max="10759" width="22.5703125" customWidth="1"/>
    <col min="10760" max="10760" width="2" customWidth="1"/>
    <col min="10761" max="10761" width="28.85546875" customWidth="1"/>
    <col min="11004" max="11004" width="2.140625" customWidth="1"/>
    <col min="11005" max="11005" width="6.140625" customWidth="1"/>
    <col min="11008" max="11008" width="16.85546875" customWidth="1"/>
    <col min="11009" max="11009" width="2.140625" customWidth="1"/>
    <col min="11010" max="11010" width="6.140625" customWidth="1"/>
    <col min="11011" max="11011" width="34.7109375" customWidth="1"/>
    <col min="11012" max="11012" width="7" customWidth="1"/>
    <col min="11013" max="11013" width="16" customWidth="1"/>
    <col min="11014" max="11014" width="18.28515625" customWidth="1"/>
    <col min="11015" max="11015" width="22.5703125" customWidth="1"/>
    <col min="11016" max="11016" width="2" customWidth="1"/>
    <col min="11017" max="11017" width="28.85546875" customWidth="1"/>
    <col min="11260" max="11260" width="2.140625" customWidth="1"/>
    <col min="11261" max="11261" width="6.140625" customWidth="1"/>
    <col min="11264" max="11264" width="16.85546875" customWidth="1"/>
    <col min="11265" max="11265" width="2.140625" customWidth="1"/>
    <col min="11266" max="11266" width="6.140625" customWidth="1"/>
    <col min="11267" max="11267" width="34.7109375" customWidth="1"/>
    <col min="11268" max="11268" width="7" customWidth="1"/>
    <col min="11269" max="11269" width="16" customWidth="1"/>
    <col min="11270" max="11270" width="18.28515625" customWidth="1"/>
    <col min="11271" max="11271" width="22.5703125" customWidth="1"/>
    <col min="11272" max="11272" width="2" customWidth="1"/>
    <col min="11273" max="11273" width="28.85546875" customWidth="1"/>
    <col min="11516" max="11516" width="2.140625" customWidth="1"/>
    <col min="11517" max="11517" width="6.140625" customWidth="1"/>
    <col min="11520" max="11520" width="16.85546875" customWidth="1"/>
    <col min="11521" max="11521" width="2.140625" customWidth="1"/>
    <col min="11522" max="11522" width="6.140625" customWidth="1"/>
    <col min="11523" max="11523" width="34.7109375" customWidth="1"/>
    <col min="11524" max="11524" width="7" customWidth="1"/>
    <col min="11525" max="11525" width="16" customWidth="1"/>
    <col min="11526" max="11526" width="18.28515625" customWidth="1"/>
    <col min="11527" max="11527" width="22.5703125" customWidth="1"/>
    <col min="11528" max="11528" width="2" customWidth="1"/>
    <col min="11529" max="11529" width="28.85546875" customWidth="1"/>
    <col min="11772" max="11772" width="2.140625" customWidth="1"/>
    <col min="11773" max="11773" width="6.140625" customWidth="1"/>
    <col min="11776" max="11776" width="16.85546875" customWidth="1"/>
    <col min="11777" max="11777" width="2.140625" customWidth="1"/>
    <col min="11778" max="11778" width="6.140625" customWidth="1"/>
    <col min="11779" max="11779" width="34.7109375" customWidth="1"/>
    <col min="11780" max="11780" width="7" customWidth="1"/>
    <col min="11781" max="11781" width="16" customWidth="1"/>
    <col min="11782" max="11782" width="18.28515625" customWidth="1"/>
    <col min="11783" max="11783" width="22.5703125" customWidth="1"/>
    <col min="11784" max="11784" width="2" customWidth="1"/>
    <col min="11785" max="11785" width="28.85546875" customWidth="1"/>
    <col min="12028" max="12028" width="2.140625" customWidth="1"/>
    <col min="12029" max="12029" width="6.140625" customWidth="1"/>
    <col min="12032" max="12032" width="16.85546875" customWidth="1"/>
    <col min="12033" max="12033" width="2.140625" customWidth="1"/>
    <col min="12034" max="12034" width="6.140625" customWidth="1"/>
    <col min="12035" max="12035" width="34.7109375" customWidth="1"/>
    <col min="12036" max="12036" width="7" customWidth="1"/>
    <col min="12037" max="12037" width="16" customWidth="1"/>
    <col min="12038" max="12038" width="18.28515625" customWidth="1"/>
    <col min="12039" max="12039" width="22.5703125" customWidth="1"/>
    <col min="12040" max="12040" width="2" customWidth="1"/>
    <col min="12041" max="12041" width="28.85546875" customWidth="1"/>
    <col min="12284" max="12284" width="2.140625" customWidth="1"/>
    <col min="12285" max="12285" width="6.140625" customWidth="1"/>
    <col min="12288" max="12288" width="16.85546875" customWidth="1"/>
    <col min="12289" max="12289" width="2.140625" customWidth="1"/>
    <col min="12290" max="12290" width="6.140625" customWidth="1"/>
    <col min="12291" max="12291" width="34.7109375" customWidth="1"/>
    <col min="12292" max="12292" width="7" customWidth="1"/>
    <col min="12293" max="12293" width="16" customWidth="1"/>
    <col min="12294" max="12294" width="18.28515625" customWidth="1"/>
    <col min="12295" max="12295" width="22.5703125" customWidth="1"/>
    <col min="12296" max="12296" width="2" customWidth="1"/>
    <col min="12297" max="12297" width="28.85546875" customWidth="1"/>
    <col min="12540" max="12540" width="2.140625" customWidth="1"/>
    <col min="12541" max="12541" width="6.140625" customWidth="1"/>
    <col min="12544" max="12544" width="16.85546875" customWidth="1"/>
    <col min="12545" max="12545" width="2.140625" customWidth="1"/>
    <col min="12546" max="12546" width="6.140625" customWidth="1"/>
    <col min="12547" max="12547" width="34.7109375" customWidth="1"/>
    <col min="12548" max="12548" width="7" customWidth="1"/>
    <col min="12549" max="12549" width="16" customWidth="1"/>
    <col min="12550" max="12550" width="18.28515625" customWidth="1"/>
    <col min="12551" max="12551" width="22.5703125" customWidth="1"/>
    <col min="12552" max="12552" width="2" customWidth="1"/>
    <col min="12553" max="12553" width="28.85546875" customWidth="1"/>
    <col min="12796" max="12796" width="2.140625" customWidth="1"/>
    <col min="12797" max="12797" width="6.140625" customWidth="1"/>
    <col min="12800" max="12800" width="16.85546875" customWidth="1"/>
    <col min="12801" max="12801" width="2.140625" customWidth="1"/>
    <col min="12802" max="12802" width="6.140625" customWidth="1"/>
    <col min="12803" max="12803" width="34.7109375" customWidth="1"/>
    <col min="12804" max="12804" width="7" customWidth="1"/>
    <col min="12805" max="12805" width="16" customWidth="1"/>
    <col min="12806" max="12806" width="18.28515625" customWidth="1"/>
    <col min="12807" max="12807" width="22.5703125" customWidth="1"/>
    <col min="12808" max="12808" width="2" customWidth="1"/>
    <col min="12809" max="12809" width="28.85546875" customWidth="1"/>
    <col min="13052" max="13052" width="2.140625" customWidth="1"/>
    <col min="13053" max="13053" width="6.140625" customWidth="1"/>
    <col min="13056" max="13056" width="16.85546875" customWidth="1"/>
    <col min="13057" max="13057" width="2.140625" customWidth="1"/>
    <col min="13058" max="13058" width="6.140625" customWidth="1"/>
    <col min="13059" max="13059" width="34.7109375" customWidth="1"/>
    <col min="13060" max="13060" width="7" customWidth="1"/>
    <col min="13061" max="13061" width="16" customWidth="1"/>
    <col min="13062" max="13062" width="18.28515625" customWidth="1"/>
    <col min="13063" max="13063" width="22.5703125" customWidth="1"/>
    <col min="13064" max="13064" width="2" customWidth="1"/>
    <col min="13065" max="13065" width="28.85546875" customWidth="1"/>
    <col min="13308" max="13308" width="2.140625" customWidth="1"/>
    <col min="13309" max="13309" width="6.140625" customWidth="1"/>
    <col min="13312" max="13312" width="16.85546875" customWidth="1"/>
    <col min="13313" max="13313" width="2.140625" customWidth="1"/>
    <col min="13314" max="13314" width="6.140625" customWidth="1"/>
    <col min="13315" max="13315" width="34.7109375" customWidth="1"/>
    <col min="13316" max="13316" width="7" customWidth="1"/>
    <col min="13317" max="13317" width="16" customWidth="1"/>
    <col min="13318" max="13318" width="18.28515625" customWidth="1"/>
    <col min="13319" max="13319" width="22.5703125" customWidth="1"/>
    <col min="13320" max="13320" width="2" customWidth="1"/>
    <col min="13321" max="13321" width="28.85546875" customWidth="1"/>
    <col min="13564" max="13564" width="2.140625" customWidth="1"/>
    <col min="13565" max="13565" width="6.140625" customWidth="1"/>
    <col min="13568" max="13568" width="16.85546875" customWidth="1"/>
    <col min="13569" max="13569" width="2.140625" customWidth="1"/>
    <col min="13570" max="13570" width="6.140625" customWidth="1"/>
    <col min="13571" max="13571" width="34.7109375" customWidth="1"/>
    <col min="13572" max="13572" width="7" customWidth="1"/>
    <col min="13573" max="13573" width="16" customWidth="1"/>
    <col min="13574" max="13574" width="18.28515625" customWidth="1"/>
    <col min="13575" max="13575" width="22.5703125" customWidth="1"/>
    <col min="13576" max="13576" width="2" customWidth="1"/>
    <col min="13577" max="13577" width="28.85546875" customWidth="1"/>
    <col min="13820" max="13820" width="2.140625" customWidth="1"/>
    <col min="13821" max="13821" width="6.140625" customWidth="1"/>
    <col min="13824" max="13824" width="16.85546875" customWidth="1"/>
    <col min="13825" max="13825" width="2.140625" customWidth="1"/>
    <col min="13826" max="13826" width="6.140625" customWidth="1"/>
    <col min="13827" max="13827" width="34.7109375" customWidth="1"/>
    <col min="13828" max="13828" width="7" customWidth="1"/>
    <col min="13829" max="13829" width="16" customWidth="1"/>
    <col min="13830" max="13830" width="18.28515625" customWidth="1"/>
    <col min="13831" max="13831" width="22.5703125" customWidth="1"/>
    <col min="13832" max="13832" width="2" customWidth="1"/>
    <col min="13833" max="13833" width="28.85546875" customWidth="1"/>
    <col min="14076" max="14076" width="2.140625" customWidth="1"/>
    <col min="14077" max="14077" width="6.140625" customWidth="1"/>
    <col min="14080" max="14080" width="16.85546875" customWidth="1"/>
    <col min="14081" max="14081" width="2.140625" customWidth="1"/>
    <col min="14082" max="14082" width="6.140625" customWidth="1"/>
    <col min="14083" max="14083" width="34.7109375" customWidth="1"/>
    <col min="14084" max="14084" width="7" customWidth="1"/>
    <col min="14085" max="14085" width="16" customWidth="1"/>
    <col min="14086" max="14086" width="18.28515625" customWidth="1"/>
    <col min="14087" max="14087" width="22.5703125" customWidth="1"/>
    <col min="14088" max="14088" width="2" customWidth="1"/>
    <col min="14089" max="14089" width="28.85546875" customWidth="1"/>
    <col min="14332" max="14332" width="2.140625" customWidth="1"/>
    <col min="14333" max="14333" width="6.140625" customWidth="1"/>
    <col min="14336" max="14336" width="16.85546875" customWidth="1"/>
    <col min="14337" max="14337" width="2.140625" customWidth="1"/>
    <col min="14338" max="14338" width="6.140625" customWidth="1"/>
    <col min="14339" max="14339" width="34.7109375" customWidth="1"/>
    <col min="14340" max="14340" width="7" customWidth="1"/>
    <col min="14341" max="14341" width="16" customWidth="1"/>
    <col min="14342" max="14342" width="18.28515625" customWidth="1"/>
    <col min="14343" max="14343" width="22.5703125" customWidth="1"/>
    <col min="14344" max="14344" width="2" customWidth="1"/>
    <col min="14345" max="14345" width="28.85546875" customWidth="1"/>
    <col min="14588" max="14588" width="2.140625" customWidth="1"/>
    <col min="14589" max="14589" width="6.140625" customWidth="1"/>
    <col min="14592" max="14592" width="16.85546875" customWidth="1"/>
    <col min="14593" max="14593" width="2.140625" customWidth="1"/>
    <col min="14594" max="14594" width="6.140625" customWidth="1"/>
    <col min="14595" max="14595" width="34.7109375" customWidth="1"/>
    <col min="14596" max="14596" width="7" customWidth="1"/>
    <col min="14597" max="14597" width="16" customWidth="1"/>
    <col min="14598" max="14598" width="18.28515625" customWidth="1"/>
    <col min="14599" max="14599" width="22.5703125" customWidth="1"/>
    <col min="14600" max="14600" width="2" customWidth="1"/>
    <col min="14601" max="14601" width="28.85546875" customWidth="1"/>
    <col min="14844" max="14844" width="2.140625" customWidth="1"/>
    <col min="14845" max="14845" width="6.140625" customWidth="1"/>
    <col min="14848" max="14848" width="16.85546875" customWidth="1"/>
    <col min="14849" max="14849" width="2.140625" customWidth="1"/>
    <col min="14850" max="14850" width="6.140625" customWidth="1"/>
    <col min="14851" max="14851" width="34.7109375" customWidth="1"/>
    <col min="14852" max="14852" width="7" customWidth="1"/>
    <col min="14853" max="14853" width="16" customWidth="1"/>
    <col min="14854" max="14854" width="18.28515625" customWidth="1"/>
    <col min="14855" max="14855" width="22.5703125" customWidth="1"/>
    <col min="14856" max="14856" width="2" customWidth="1"/>
    <col min="14857" max="14857" width="28.85546875" customWidth="1"/>
    <col min="15100" max="15100" width="2.140625" customWidth="1"/>
    <col min="15101" max="15101" width="6.140625" customWidth="1"/>
    <col min="15104" max="15104" width="16.85546875" customWidth="1"/>
    <col min="15105" max="15105" width="2.140625" customWidth="1"/>
    <col min="15106" max="15106" width="6.140625" customWidth="1"/>
    <col min="15107" max="15107" width="34.7109375" customWidth="1"/>
    <col min="15108" max="15108" width="7" customWidth="1"/>
    <col min="15109" max="15109" width="16" customWidth="1"/>
    <col min="15110" max="15110" width="18.28515625" customWidth="1"/>
    <col min="15111" max="15111" width="22.5703125" customWidth="1"/>
    <col min="15112" max="15112" width="2" customWidth="1"/>
    <col min="15113" max="15113" width="28.85546875" customWidth="1"/>
    <col min="15356" max="15356" width="2.140625" customWidth="1"/>
    <col min="15357" max="15357" width="6.140625" customWidth="1"/>
    <col min="15360" max="15360" width="16.85546875" customWidth="1"/>
    <col min="15361" max="15361" width="2.140625" customWidth="1"/>
    <col min="15362" max="15362" width="6.140625" customWidth="1"/>
    <col min="15363" max="15363" width="34.7109375" customWidth="1"/>
    <col min="15364" max="15364" width="7" customWidth="1"/>
    <col min="15365" max="15365" width="16" customWidth="1"/>
    <col min="15366" max="15366" width="18.28515625" customWidth="1"/>
    <col min="15367" max="15367" width="22.5703125" customWidth="1"/>
    <col min="15368" max="15368" width="2" customWidth="1"/>
    <col min="15369" max="15369" width="28.85546875" customWidth="1"/>
    <col min="15612" max="15612" width="2.140625" customWidth="1"/>
    <col min="15613" max="15613" width="6.140625" customWidth="1"/>
    <col min="15616" max="15616" width="16.85546875" customWidth="1"/>
    <col min="15617" max="15617" width="2.140625" customWidth="1"/>
    <col min="15618" max="15618" width="6.140625" customWidth="1"/>
    <col min="15619" max="15619" width="34.7109375" customWidth="1"/>
    <col min="15620" max="15620" width="7" customWidth="1"/>
    <col min="15621" max="15621" width="16" customWidth="1"/>
    <col min="15622" max="15622" width="18.28515625" customWidth="1"/>
    <col min="15623" max="15623" width="22.5703125" customWidth="1"/>
    <col min="15624" max="15624" width="2" customWidth="1"/>
    <col min="15625" max="15625" width="28.85546875" customWidth="1"/>
    <col min="15868" max="15868" width="2.140625" customWidth="1"/>
    <col min="15869" max="15869" width="6.140625" customWidth="1"/>
    <col min="15872" max="15872" width="16.85546875" customWidth="1"/>
    <col min="15873" max="15873" width="2.140625" customWidth="1"/>
    <col min="15874" max="15874" width="6.140625" customWidth="1"/>
    <col min="15875" max="15875" width="34.7109375" customWidth="1"/>
    <col min="15876" max="15876" width="7" customWidth="1"/>
    <col min="15877" max="15877" width="16" customWidth="1"/>
    <col min="15878" max="15878" width="18.28515625" customWidth="1"/>
    <col min="15879" max="15879" width="22.5703125" customWidth="1"/>
    <col min="15880" max="15880" width="2" customWidth="1"/>
    <col min="15881" max="15881" width="28.85546875" customWidth="1"/>
    <col min="16124" max="16124" width="2.140625" customWidth="1"/>
    <col min="16125" max="16125" width="6.140625" customWidth="1"/>
    <col min="16128" max="16128" width="16.85546875" customWidth="1"/>
    <col min="16129" max="16129" width="2.140625" customWidth="1"/>
    <col min="16130" max="16130" width="6.140625" customWidth="1"/>
    <col min="16131" max="16131" width="34.7109375" customWidth="1"/>
    <col min="16132" max="16132" width="7" customWidth="1"/>
    <col min="16133" max="16133" width="16" customWidth="1"/>
    <col min="16134" max="16134" width="18.28515625" customWidth="1"/>
    <col min="16135" max="16135" width="22.5703125" customWidth="1"/>
    <col min="16136" max="16136" width="2" customWidth="1"/>
    <col min="16137" max="16137" width="28.85546875" customWidth="1"/>
    <col min="16380" max="16380" width="2.140625" customWidth="1"/>
    <col min="16381" max="16381" width="6.140625" customWidth="1"/>
    <col min="16384" max="16384" width="16.85546875" customWidth="1"/>
  </cols>
  <sheetData>
    <row r="1" spans="2:9" hidden="1" x14ac:dyDescent="0.25"/>
    <row r="2" spans="2:9" hidden="1" x14ac:dyDescent="0.25"/>
    <row r="3" spans="2:9" x14ac:dyDescent="0.25">
      <c r="B3" s="2" t="s">
        <v>0</v>
      </c>
      <c r="C3" s="2"/>
      <c r="D3" s="2"/>
      <c r="E3" s="2"/>
      <c r="F3" s="2"/>
      <c r="G3" s="2"/>
    </row>
    <row r="4" spans="2:9" x14ac:dyDescent="0.25">
      <c r="B4" s="352" t="str">
        <f>'[1]PLANILHA RESUMO'!B1</f>
        <v>FUNDO NAC. DE DESENV. DA EDUCAÇÃO - FNDE</v>
      </c>
      <c r="C4" s="352"/>
      <c r="D4" s="352"/>
      <c r="E4" s="352"/>
      <c r="F4" s="352"/>
      <c r="G4" s="352"/>
    </row>
    <row r="5" spans="2:9" x14ac:dyDescent="0.25">
      <c r="B5" s="2"/>
      <c r="C5" s="2"/>
      <c r="D5" s="2"/>
      <c r="E5" s="2"/>
      <c r="F5" s="2"/>
      <c r="G5" s="2"/>
    </row>
    <row r="6" spans="2:9" x14ac:dyDescent="0.25">
      <c r="B6" s="353" t="s">
        <v>1</v>
      </c>
      <c r="C6" s="353"/>
      <c r="D6" s="353"/>
      <c r="E6" s="353"/>
      <c r="F6" s="353"/>
      <c r="G6" s="353"/>
    </row>
    <row r="7" spans="2:9" x14ac:dyDescent="0.25">
      <c r="B7" s="353"/>
      <c r="C7" s="353"/>
      <c r="D7" s="353"/>
      <c r="E7" s="353"/>
      <c r="F7" s="353"/>
      <c r="G7" s="353"/>
    </row>
    <row r="8" spans="2:9" x14ac:dyDescent="0.25">
      <c r="B8" s="353"/>
      <c r="C8" s="353"/>
      <c r="D8" s="353"/>
      <c r="E8" s="353"/>
      <c r="F8" s="353"/>
      <c r="G8" s="353"/>
    </row>
    <row r="9" spans="2:9" x14ac:dyDescent="0.25">
      <c r="B9" s="353" t="s">
        <v>2</v>
      </c>
      <c r="C9" s="353"/>
      <c r="D9" s="353"/>
      <c r="E9" s="353"/>
      <c r="F9" s="353"/>
      <c r="G9" s="353"/>
    </row>
    <row r="10" spans="2:9" x14ac:dyDescent="0.25">
      <c r="B10" s="353"/>
      <c r="C10" s="353"/>
      <c r="D10" s="353"/>
      <c r="E10" s="353"/>
      <c r="F10" s="353"/>
      <c r="G10" s="353"/>
    </row>
    <row r="11" spans="2:9" x14ac:dyDescent="0.25">
      <c r="B11" s="353"/>
      <c r="C11" s="353"/>
      <c r="D11" s="353"/>
      <c r="E11" s="353"/>
      <c r="F11" s="353"/>
      <c r="G11" s="353"/>
    </row>
    <row r="12" spans="2:9" x14ac:dyDescent="0.25">
      <c r="B12" s="353"/>
      <c r="C12" s="353"/>
      <c r="D12" s="353"/>
      <c r="E12" s="353"/>
      <c r="F12" s="353"/>
      <c r="G12" s="353"/>
    </row>
    <row r="13" spans="2:9" x14ac:dyDescent="0.25">
      <c r="B13" s="354" t="s">
        <v>3</v>
      </c>
      <c r="C13" s="354"/>
      <c r="D13" s="354"/>
      <c r="E13" s="354"/>
      <c r="F13" s="354"/>
      <c r="G13" s="354"/>
    </row>
    <row r="14" spans="2:9" x14ac:dyDescent="0.25">
      <c r="B14" s="3" t="s">
        <v>4</v>
      </c>
      <c r="C14" s="3" t="s">
        <v>5</v>
      </c>
      <c r="D14" s="3" t="s">
        <v>6</v>
      </c>
      <c r="E14" s="3" t="s">
        <v>7</v>
      </c>
      <c r="F14" s="3" t="s">
        <v>8</v>
      </c>
      <c r="G14" s="4" t="s">
        <v>9</v>
      </c>
      <c r="H14" s="5"/>
    </row>
    <row r="15" spans="2:9" x14ac:dyDescent="0.25">
      <c r="B15" s="6">
        <v>1</v>
      </c>
      <c r="C15" s="7" t="str">
        <f>'[1]PLANILHA RESUMO'!D6</f>
        <v>COPEIRA</v>
      </c>
      <c r="D15" s="6">
        <f>'[1]PLANILHA RESUMO'!C6</f>
        <v>15</v>
      </c>
      <c r="E15" s="8">
        <f>'RESUMO COPEIRAGEM'!E8</f>
        <v>5659.7848623425425</v>
      </c>
      <c r="F15" s="8">
        <f t="shared" ref="F15:F17" si="0">E15*D15</f>
        <v>84896.772935138142</v>
      </c>
      <c r="G15" s="9">
        <f>F15*24+0.05</f>
        <v>2037522.6004433155</v>
      </c>
      <c r="H15" s="10"/>
      <c r="I15" s="11">
        <f>E15*24</f>
        <v>135834.83669622103</v>
      </c>
    </row>
    <row r="16" spans="2:9" x14ac:dyDescent="0.25">
      <c r="B16" s="6">
        <v>2</v>
      </c>
      <c r="C16" s="7" t="str">
        <f>'[1]PLANILHA RESUMO'!D7</f>
        <v>ENCARREGADA</v>
      </c>
      <c r="D16" s="6">
        <f>'[1]PLANILHA RESUMO'!C7</f>
        <v>1</v>
      </c>
      <c r="E16" s="8">
        <f>'RESUMO COPEIRAGEM'!E9</f>
        <v>7233.2094167462628</v>
      </c>
      <c r="F16" s="8">
        <f t="shared" si="0"/>
        <v>7233.2094167462628</v>
      </c>
      <c r="G16" s="9">
        <f>F16*24</f>
        <v>173597.0260019103</v>
      </c>
      <c r="H16" s="5"/>
      <c r="I16" s="11">
        <f t="shared" ref="I16:I17" si="1">E16*24</f>
        <v>173597.0260019103</v>
      </c>
    </row>
    <row r="17" spans="1:9" x14ac:dyDescent="0.25">
      <c r="B17" s="6">
        <v>3</v>
      </c>
      <c r="C17" s="7" t="str">
        <f>'[1]PLANILHA RESUMO'!D8</f>
        <v>GARÇOM</v>
      </c>
      <c r="D17" s="6">
        <f>'[1]PLANILHA RESUMO'!C8</f>
        <v>1</v>
      </c>
      <c r="E17" s="8">
        <f>'RESUMO COPEIRAGEM'!E10</f>
        <v>5804.3206184744113</v>
      </c>
      <c r="F17" s="8">
        <f t="shared" si="0"/>
        <v>5804.3206184744113</v>
      </c>
      <c r="G17" s="9">
        <f>F17*24</f>
        <v>139303.69484338586</v>
      </c>
      <c r="H17" s="12"/>
      <c r="I17" s="11">
        <f t="shared" si="1"/>
        <v>139303.69484338586</v>
      </c>
    </row>
    <row r="18" spans="1:9" x14ac:dyDescent="0.25">
      <c r="B18" s="354" t="s">
        <v>10</v>
      </c>
      <c r="C18" s="354"/>
      <c r="D18" s="3">
        <f>SUM(D15:D17)</f>
        <v>17</v>
      </c>
      <c r="E18" s="13"/>
      <c r="F18" s="14">
        <f>SUM(F15:F17)</f>
        <v>97934.302970358811</v>
      </c>
      <c r="G18" s="14">
        <f>SUM(G15:G17)-0.05</f>
        <v>2350423.2712886119</v>
      </c>
      <c r="H18" s="15"/>
    </row>
    <row r="19" spans="1:9" x14ac:dyDescent="0.25">
      <c r="B19" s="351" t="s">
        <v>264</v>
      </c>
      <c r="C19" s="351"/>
      <c r="D19" s="351"/>
      <c r="E19" s="351"/>
      <c r="F19" s="351"/>
      <c r="G19" s="351"/>
      <c r="H19" s="15"/>
    </row>
    <row r="20" spans="1:9" s="18" customFormat="1" x14ac:dyDescent="0.25">
      <c r="A20" s="16"/>
      <c r="B20" s="351"/>
      <c r="C20" s="351"/>
      <c r="D20" s="351"/>
      <c r="E20" s="351"/>
      <c r="F20" s="351"/>
      <c r="G20" s="351"/>
      <c r="H20" s="17"/>
    </row>
    <row r="21" spans="1:9" x14ac:dyDescent="0.25">
      <c r="B21" s="19"/>
      <c r="C21" s="20"/>
      <c r="D21" s="20"/>
      <c r="E21" s="20"/>
      <c r="F21" s="20"/>
      <c r="G21" s="20"/>
    </row>
    <row r="22" spans="1:9" ht="58.5" customHeight="1" x14ac:dyDescent="0.25">
      <c r="B22" s="357" t="s">
        <v>11</v>
      </c>
      <c r="C22" s="358"/>
      <c r="D22" s="358"/>
      <c r="E22" s="358"/>
      <c r="F22" s="358"/>
      <c r="G22" s="358"/>
    </row>
    <row r="23" spans="1:9" ht="64.5" customHeight="1" x14ac:dyDescent="0.25">
      <c r="B23" s="357" t="s">
        <v>12</v>
      </c>
      <c r="C23" s="358"/>
      <c r="D23" s="358"/>
      <c r="E23" s="358"/>
      <c r="F23" s="358"/>
      <c r="G23" s="358"/>
    </row>
    <row r="24" spans="1:9" ht="37.5" customHeight="1" x14ac:dyDescent="0.25">
      <c r="B24" s="357" t="s">
        <v>13</v>
      </c>
      <c r="C24" s="357"/>
      <c r="D24" s="357"/>
      <c r="E24" s="357"/>
      <c r="F24" s="357"/>
      <c r="G24" s="357"/>
    </row>
    <row r="25" spans="1:9" x14ac:dyDescent="0.25">
      <c r="B25" s="357"/>
      <c r="C25" s="357"/>
      <c r="D25" s="357"/>
      <c r="E25" s="357"/>
      <c r="F25" s="357"/>
      <c r="G25" s="357"/>
    </row>
    <row r="26" spans="1:9" x14ac:dyDescent="0.25">
      <c r="B26" s="21"/>
      <c r="C26" s="21"/>
      <c r="D26" s="21"/>
      <c r="E26" s="21"/>
      <c r="F26" s="21"/>
      <c r="G26" s="21"/>
    </row>
    <row r="27" spans="1:9" x14ac:dyDescent="0.25">
      <c r="B27" s="359" t="s">
        <v>14</v>
      </c>
      <c r="C27" s="359"/>
      <c r="D27" s="21"/>
      <c r="E27" s="21"/>
      <c r="F27" s="21"/>
      <c r="G27" s="21"/>
    </row>
    <row r="28" spans="1:9" x14ac:dyDescent="0.25">
      <c r="B28" s="21"/>
      <c r="C28" s="21"/>
      <c r="D28" s="21"/>
      <c r="E28" s="21"/>
      <c r="F28" s="21"/>
      <c r="G28" s="21"/>
    </row>
    <row r="29" spans="1:9" ht="67.5" customHeight="1" x14ac:dyDescent="0.25">
      <c r="B29" s="355" t="s">
        <v>15</v>
      </c>
      <c r="C29" s="355"/>
      <c r="D29" s="21"/>
      <c r="E29" s="21"/>
      <c r="F29" s="21"/>
      <c r="G29" s="21"/>
    </row>
    <row r="30" spans="1:9" x14ac:dyDescent="0.25">
      <c r="B30" s="359" t="s">
        <v>16</v>
      </c>
      <c r="C30" s="359"/>
      <c r="D30" s="21"/>
      <c r="E30" s="21"/>
      <c r="F30" s="21"/>
      <c r="G30" s="21"/>
    </row>
    <row r="31" spans="1:9" hidden="1" x14ac:dyDescent="0.25">
      <c r="B31" s="21"/>
      <c r="C31" s="21"/>
      <c r="D31" s="21"/>
      <c r="E31" s="21"/>
      <c r="F31" s="21"/>
      <c r="G31" s="21"/>
    </row>
    <row r="32" spans="1:9" ht="65.25" customHeight="1" x14ac:dyDescent="0.25">
      <c r="B32" s="355" t="s">
        <v>17</v>
      </c>
      <c r="C32" s="355"/>
      <c r="D32" s="21"/>
      <c r="E32" s="21"/>
      <c r="F32" s="21"/>
      <c r="G32" s="21"/>
    </row>
    <row r="33" spans="2:7" x14ac:dyDescent="0.25">
      <c r="B33" s="21"/>
      <c r="C33" s="21"/>
      <c r="D33" s="21"/>
      <c r="E33" s="21"/>
      <c r="F33" s="21"/>
      <c r="G33" s="21"/>
    </row>
    <row r="34" spans="2:7" x14ac:dyDescent="0.25">
      <c r="B34" s="356" t="s">
        <v>18</v>
      </c>
      <c r="C34" s="356"/>
      <c r="D34" s="356"/>
      <c r="E34" s="356"/>
      <c r="F34" s="356"/>
      <c r="G34" s="21"/>
    </row>
    <row r="35" spans="2:7" x14ac:dyDescent="0.25">
      <c r="B35" s="21"/>
      <c r="C35" s="21"/>
      <c r="D35" s="21"/>
      <c r="E35" s="21"/>
      <c r="F35" s="21"/>
      <c r="G35" s="21"/>
    </row>
    <row r="36" spans="2:7" x14ac:dyDescent="0.25">
      <c r="B36" s="21"/>
      <c r="C36" s="21"/>
      <c r="D36" s="21"/>
      <c r="E36" s="21"/>
      <c r="F36" s="21"/>
      <c r="G36" s="21"/>
    </row>
    <row r="37" spans="2:7" x14ac:dyDescent="0.25">
      <c r="B37" s="356" t="s">
        <v>265</v>
      </c>
      <c r="C37" s="356"/>
      <c r="D37" s="356"/>
      <c r="E37" s="21"/>
      <c r="F37" s="21"/>
      <c r="G37" s="21"/>
    </row>
    <row r="38" spans="2:7" x14ac:dyDescent="0.25">
      <c r="B38" s="21"/>
      <c r="C38" s="21"/>
      <c r="D38" s="21"/>
      <c r="E38" s="21"/>
      <c r="F38" s="21"/>
      <c r="G38" s="21"/>
    </row>
    <row r="39" spans="2:7" x14ac:dyDescent="0.25">
      <c r="B39" s="21"/>
      <c r="C39" s="21"/>
      <c r="D39" s="21"/>
      <c r="E39" s="21"/>
      <c r="F39" s="21"/>
      <c r="G39" s="21"/>
    </row>
    <row r="40" spans="2:7" x14ac:dyDescent="0.25">
      <c r="B40" s="21"/>
      <c r="C40" s="21"/>
      <c r="D40" s="21"/>
      <c r="E40" s="21"/>
      <c r="F40" s="21"/>
      <c r="G40" s="21"/>
    </row>
    <row r="41" spans="2:7" x14ac:dyDescent="0.25">
      <c r="B41" s="21"/>
      <c r="C41" s="21"/>
      <c r="D41" s="21"/>
      <c r="E41" s="21"/>
      <c r="F41" s="21"/>
      <c r="G41" s="21"/>
    </row>
    <row r="42" spans="2:7" x14ac:dyDescent="0.25">
      <c r="B42" s="22"/>
      <c r="C42" s="22"/>
      <c r="D42" s="22"/>
      <c r="E42" s="22"/>
      <c r="F42" s="22"/>
      <c r="G42" s="22"/>
    </row>
    <row r="43" spans="2:7" x14ac:dyDescent="0.25">
      <c r="B43" s="22"/>
      <c r="C43" s="22"/>
      <c r="D43" s="22"/>
      <c r="E43" s="22"/>
      <c r="F43" s="22"/>
      <c r="G43" s="22"/>
    </row>
  </sheetData>
  <mergeCells count="15">
    <mergeCell ref="B32:C32"/>
    <mergeCell ref="B34:F34"/>
    <mergeCell ref="B37:D37"/>
    <mergeCell ref="B22:G22"/>
    <mergeCell ref="B23:G23"/>
    <mergeCell ref="B24:G25"/>
    <mergeCell ref="B27:C27"/>
    <mergeCell ref="B29:C29"/>
    <mergeCell ref="B30:C30"/>
    <mergeCell ref="B19:G20"/>
    <mergeCell ref="B4:G4"/>
    <mergeCell ref="B6:G8"/>
    <mergeCell ref="B9:G12"/>
    <mergeCell ref="B13:G13"/>
    <mergeCell ref="B18:C18"/>
  </mergeCells>
  <printOptions horizontalCentered="1"/>
  <pageMargins left="0.51181102362204722" right="0.51181102362204722" top="1.1811023622047245" bottom="1.1811023622047245" header="0.31496062992125984" footer="0.31496062992125984"/>
  <pageSetup paperSize="9" scale="75" orientation="portrait" r:id="rId1"/>
  <headerFooter scaleWithDoc="0" alignWithMargins="0">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F1B5D-0D93-4D57-9783-1D594D9AAE68}">
  <dimension ref="B1:T23"/>
  <sheetViews>
    <sheetView workbookViewId="0">
      <selection activeCell="H11" sqref="H11"/>
    </sheetView>
  </sheetViews>
  <sheetFormatPr defaultColWidth="131.28515625" defaultRowHeight="15" customHeight="1" x14ac:dyDescent="0.25"/>
  <cols>
    <col min="1" max="1" width="5.140625" style="24" customWidth="1"/>
    <col min="2" max="2" width="5.85546875" style="24" customWidth="1"/>
    <col min="3" max="3" width="15.85546875" style="24" customWidth="1"/>
    <col min="4" max="4" width="11.28515625" style="24" customWidth="1"/>
    <col min="5" max="5" width="20.140625" style="24" bestFit="1" customWidth="1"/>
    <col min="6" max="6" width="16.7109375" style="24" bestFit="1" customWidth="1"/>
    <col min="7" max="7" width="16.7109375" style="24" customWidth="1"/>
    <col min="8" max="8" width="17.7109375" style="24" bestFit="1" customWidth="1"/>
    <col min="9" max="9" width="7.85546875" style="23" bestFit="1" customWidth="1"/>
    <col min="10" max="10" width="2.140625" style="24" customWidth="1"/>
    <col min="11" max="12" width="8.5703125" style="24" hidden="1" customWidth="1"/>
    <col min="13" max="13" width="8.42578125" style="24" hidden="1" customWidth="1"/>
    <col min="14" max="14" width="8.5703125" style="24" hidden="1" customWidth="1"/>
    <col min="15" max="15" width="2.5703125" style="24" customWidth="1"/>
    <col min="16" max="16" width="1.7109375" style="24" customWidth="1"/>
    <col min="17" max="57" width="12.7109375" style="24" customWidth="1"/>
    <col min="58" max="256" width="131.28515625" style="24"/>
    <col min="257" max="257" width="5.140625" style="24" customWidth="1"/>
    <col min="258" max="258" width="5.85546875" style="24" customWidth="1"/>
    <col min="259" max="259" width="15.85546875" style="24" customWidth="1"/>
    <col min="260" max="260" width="11.28515625" style="24" customWidth="1"/>
    <col min="261" max="261" width="20.140625" style="24" bestFit="1" customWidth="1"/>
    <col min="262" max="262" width="16.7109375" style="24" bestFit="1" customWidth="1"/>
    <col min="263" max="263" width="16.7109375" style="24" customWidth="1"/>
    <col min="264" max="264" width="17.7109375" style="24" bestFit="1" customWidth="1"/>
    <col min="265" max="265" width="7.85546875" style="24" bestFit="1" customWidth="1"/>
    <col min="266" max="266" width="2.140625" style="24" customWidth="1"/>
    <col min="267" max="270" width="0" style="24" hidden="1" customWidth="1"/>
    <col min="271" max="271" width="2.5703125" style="24" customWidth="1"/>
    <col min="272" max="272" width="1.7109375" style="24" customWidth="1"/>
    <col min="273" max="313" width="12.7109375" style="24" customWidth="1"/>
    <col min="314" max="512" width="131.28515625" style="24"/>
    <col min="513" max="513" width="5.140625" style="24" customWidth="1"/>
    <col min="514" max="514" width="5.85546875" style="24" customWidth="1"/>
    <col min="515" max="515" width="15.85546875" style="24" customWidth="1"/>
    <col min="516" max="516" width="11.28515625" style="24" customWidth="1"/>
    <col min="517" max="517" width="20.140625" style="24" bestFit="1" customWidth="1"/>
    <col min="518" max="518" width="16.7109375" style="24" bestFit="1" customWidth="1"/>
    <col min="519" max="519" width="16.7109375" style="24" customWidth="1"/>
    <col min="520" max="520" width="17.7109375" style="24" bestFit="1" customWidth="1"/>
    <col min="521" max="521" width="7.85546875" style="24" bestFit="1" customWidth="1"/>
    <col min="522" max="522" width="2.140625" style="24" customWidth="1"/>
    <col min="523" max="526" width="0" style="24" hidden="1" customWidth="1"/>
    <col min="527" max="527" width="2.5703125" style="24" customWidth="1"/>
    <col min="528" max="528" width="1.7109375" style="24" customWidth="1"/>
    <col min="529" max="569" width="12.7109375" style="24" customWidth="1"/>
    <col min="570" max="768" width="131.28515625" style="24"/>
    <col min="769" max="769" width="5.140625" style="24" customWidth="1"/>
    <col min="770" max="770" width="5.85546875" style="24" customWidth="1"/>
    <col min="771" max="771" width="15.85546875" style="24" customWidth="1"/>
    <col min="772" max="772" width="11.28515625" style="24" customWidth="1"/>
    <col min="773" max="773" width="20.140625" style="24" bestFit="1" customWidth="1"/>
    <col min="774" max="774" width="16.7109375" style="24" bestFit="1" customWidth="1"/>
    <col min="775" max="775" width="16.7109375" style="24" customWidth="1"/>
    <col min="776" max="776" width="17.7109375" style="24" bestFit="1" customWidth="1"/>
    <col min="777" max="777" width="7.85546875" style="24" bestFit="1" customWidth="1"/>
    <col min="778" max="778" width="2.140625" style="24" customWidth="1"/>
    <col min="779" max="782" width="0" style="24" hidden="1" customWidth="1"/>
    <col min="783" max="783" width="2.5703125" style="24" customWidth="1"/>
    <col min="784" max="784" width="1.7109375" style="24" customWidth="1"/>
    <col min="785" max="825" width="12.7109375" style="24" customWidth="1"/>
    <col min="826" max="1024" width="131.28515625" style="24"/>
    <col min="1025" max="1025" width="5.140625" style="24" customWidth="1"/>
    <col min="1026" max="1026" width="5.85546875" style="24" customWidth="1"/>
    <col min="1027" max="1027" width="15.85546875" style="24" customWidth="1"/>
    <col min="1028" max="1028" width="11.28515625" style="24" customWidth="1"/>
    <col min="1029" max="1029" width="20.140625" style="24" bestFit="1" customWidth="1"/>
    <col min="1030" max="1030" width="16.7109375" style="24" bestFit="1" customWidth="1"/>
    <col min="1031" max="1031" width="16.7109375" style="24" customWidth="1"/>
    <col min="1032" max="1032" width="17.7109375" style="24" bestFit="1" customWidth="1"/>
    <col min="1033" max="1033" width="7.85546875" style="24" bestFit="1" customWidth="1"/>
    <col min="1034" max="1034" width="2.140625" style="24" customWidth="1"/>
    <col min="1035" max="1038" width="0" style="24" hidden="1" customWidth="1"/>
    <col min="1039" max="1039" width="2.5703125" style="24" customWidth="1"/>
    <col min="1040" max="1040" width="1.7109375" style="24" customWidth="1"/>
    <col min="1041" max="1081" width="12.7109375" style="24" customWidth="1"/>
    <col min="1082" max="1280" width="131.28515625" style="24"/>
    <col min="1281" max="1281" width="5.140625" style="24" customWidth="1"/>
    <col min="1282" max="1282" width="5.85546875" style="24" customWidth="1"/>
    <col min="1283" max="1283" width="15.85546875" style="24" customWidth="1"/>
    <col min="1284" max="1284" width="11.28515625" style="24" customWidth="1"/>
    <col min="1285" max="1285" width="20.140625" style="24" bestFit="1" customWidth="1"/>
    <col min="1286" max="1286" width="16.7109375" style="24" bestFit="1" customWidth="1"/>
    <col min="1287" max="1287" width="16.7109375" style="24" customWidth="1"/>
    <col min="1288" max="1288" width="17.7109375" style="24" bestFit="1" customWidth="1"/>
    <col min="1289" max="1289" width="7.85546875" style="24" bestFit="1" customWidth="1"/>
    <col min="1290" max="1290" width="2.140625" style="24" customWidth="1"/>
    <col min="1291" max="1294" width="0" style="24" hidden="1" customWidth="1"/>
    <col min="1295" max="1295" width="2.5703125" style="24" customWidth="1"/>
    <col min="1296" max="1296" width="1.7109375" style="24" customWidth="1"/>
    <col min="1297" max="1337" width="12.7109375" style="24" customWidth="1"/>
    <col min="1338" max="1536" width="131.28515625" style="24"/>
    <col min="1537" max="1537" width="5.140625" style="24" customWidth="1"/>
    <col min="1538" max="1538" width="5.85546875" style="24" customWidth="1"/>
    <col min="1539" max="1539" width="15.85546875" style="24" customWidth="1"/>
    <col min="1540" max="1540" width="11.28515625" style="24" customWidth="1"/>
    <col min="1541" max="1541" width="20.140625" style="24" bestFit="1" customWidth="1"/>
    <col min="1542" max="1542" width="16.7109375" style="24" bestFit="1" customWidth="1"/>
    <col min="1543" max="1543" width="16.7109375" style="24" customWidth="1"/>
    <col min="1544" max="1544" width="17.7109375" style="24" bestFit="1" customWidth="1"/>
    <col min="1545" max="1545" width="7.85546875" style="24" bestFit="1" customWidth="1"/>
    <col min="1546" max="1546" width="2.140625" style="24" customWidth="1"/>
    <col min="1547" max="1550" width="0" style="24" hidden="1" customWidth="1"/>
    <col min="1551" max="1551" width="2.5703125" style="24" customWidth="1"/>
    <col min="1552" max="1552" width="1.7109375" style="24" customWidth="1"/>
    <col min="1553" max="1593" width="12.7109375" style="24" customWidth="1"/>
    <col min="1594" max="1792" width="131.28515625" style="24"/>
    <col min="1793" max="1793" width="5.140625" style="24" customWidth="1"/>
    <col min="1794" max="1794" width="5.85546875" style="24" customWidth="1"/>
    <col min="1795" max="1795" width="15.85546875" style="24" customWidth="1"/>
    <col min="1796" max="1796" width="11.28515625" style="24" customWidth="1"/>
    <col min="1797" max="1797" width="20.140625" style="24" bestFit="1" customWidth="1"/>
    <col min="1798" max="1798" width="16.7109375" style="24" bestFit="1" customWidth="1"/>
    <col min="1799" max="1799" width="16.7109375" style="24" customWidth="1"/>
    <col min="1800" max="1800" width="17.7109375" style="24" bestFit="1" customWidth="1"/>
    <col min="1801" max="1801" width="7.85546875" style="24" bestFit="1" customWidth="1"/>
    <col min="1802" max="1802" width="2.140625" style="24" customWidth="1"/>
    <col min="1803" max="1806" width="0" style="24" hidden="1" customWidth="1"/>
    <col min="1807" max="1807" width="2.5703125" style="24" customWidth="1"/>
    <col min="1808" max="1808" width="1.7109375" style="24" customWidth="1"/>
    <col min="1809" max="1849" width="12.7109375" style="24" customWidth="1"/>
    <col min="1850" max="2048" width="131.28515625" style="24"/>
    <col min="2049" max="2049" width="5.140625" style="24" customWidth="1"/>
    <col min="2050" max="2050" width="5.85546875" style="24" customWidth="1"/>
    <col min="2051" max="2051" width="15.85546875" style="24" customWidth="1"/>
    <col min="2052" max="2052" width="11.28515625" style="24" customWidth="1"/>
    <col min="2053" max="2053" width="20.140625" style="24" bestFit="1" customWidth="1"/>
    <col min="2054" max="2054" width="16.7109375" style="24" bestFit="1" customWidth="1"/>
    <col min="2055" max="2055" width="16.7109375" style="24" customWidth="1"/>
    <col min="2056" max="2056" width="17.7109375" style="24" bestFit="1" customWidth="1"/>
    <col min="2057" max="2057" width="7.85546875" style="24" bestFit="1" customWidth="1"/>
    <col min="2058" max="2058" width="2.140625" style="24" customWidth="1"/>
    <col min="2059" max="2062" width="0" style="24" hidden="1" customWidth="1"/>
    <col min="2063" max="2063" width="2.5703125" style="24" customWidth="1"/>
    <col min="2064" max="2064" width="1.7109375" style="24" customWidth="1"/>
    <col min="2065" max="2105" width="12.7109375" style="24" customWidth="1"/>
    <col min="2106" max="2304" width="131.28515625" style="24"/>
    <col min="2305" max="2305" width="5.140625" style="24" customWidth="1"/>
    <col min="2306" max="2306" width="5.85546875" style="24" customWidth="1"/>
    <col min="2307" max="2307" width="15.85546875" style="24" customWidth="1"/>
    <col min="2308" max="2308" width="11.28515625" style="24" customWidth="1"/>
    <col min="2309" max="2309" width="20.140625" style="24" bestFit="1" customWidth="1"/>
    <col min="2310" max="2310" width="16.7109375" style="24" bestFit="1" customWidth="1"/>
    <col min="2311" max="2311" width="16.7109375" style="24" customWidth="1"/>
    <col min="2312" max="2312" width="17.7109375" style="24" bestFit="1" customWidth="1"/>
    <col min="2313" max="2313" width="7.85546875" style="24" bestFit="1" customWidth="1"/>
    <col min="2314" max="2314" width="2.140625" style="24" customWidth="1"/>
    <col min="2315" max="2318" width="0" style="24" hidden="1" customWidth="1"/>
    <col min="2319" max="2319" width="2.5703125" style="24" customWidth="1"/>
    <col min="2320" max="2320" width="1.7109375" style="24" customWidth="1"/>
    <col min="2321" max="2361" width="12.7109375" style="24" customWidth="1"/>
    <col min="2362" max="2560" width="131.28515625" style="24"/>
    <col min="2561" max="2561" width="5.140625" style="24" customWidth="1"/>
    <col min="2562" max="2562" width="5.85546875" style="24" customWidth="1"/>
    <col min="2563" max="2563" width="15.85546875" style="24" customWidth="1"/>
    <col min="2564" max="2564" width="11.28515625" style="24" customWidth="1"/>
    <col min="2565" max="2565" width="20.140625" style="24" bestFit="1" customWidth="1"/>
    <col min="2566" max="2566" width="16.7109375" style="24" bestFit="1" customWidth="1"/>
    <col min="2567" max="2567" width="16.7109375" style="24" customWidth="1"/>
    <col min="2568" max="2568" width="17.7109375" style="24" bestFit="1" customWidth="1"/>
    <col min="2569" max="2569" width="7.85546875" style="24" bestFit="1" customWidth="1"/>
    <col min="2570" max="2570" width="2.140625" style="24" customWidth="1"/>
    <col min="2571" max="2574" width="0" style="24" hidden="1" customWidth="1"/>
    <col min="2575" max="2575" width="2.5703125" style="24" customWidth="1"/>
    <col min="2576" max="2576" width="1.7109375" style="24" customWidth="1"/>
    <col min="2577" max="2617" width="12.7109375" style="24" customWidth="1"/>
    <col min="2618" max="2816" width="131.28515625" style="24"/>
    <col min="2817" max="2817" width="5.140625" style="24" customWidth="1"/>
    <col min="2818" max="2818" width="5.85546875" style="24" customWidth="1"/>
    <col min="2819" max="2819" width="15.85546875" style="24" customWidth="1"/>
    <col min="2820" max="2820" width="11.28515625" style="24" customWidth="1"/>
    <col min="2821" max="2821" width="20.140625" style="24" bestFit="1" customWidth="1"/>
    <col min="2822" max="2822" width="16.7109375" style="24" bestFit="1" customWidth="1"/>
    <col min="2823" max="2823" width="16.7109375" style="24" customWidth="1"/>
    <col min="2824" max="2824" width="17.7109375" style="24" bestFit="1" customWidth="1"/>
    <col min="2825" max="2825" width="7.85546875" style="24" bestFit="1" customWidth="1"/>
    <col min="2826" max="2826" width="2.140625" style="24" customWidth="1"/>
    <col min="2827" max="2830" width="0" style="24" hidden="1" customWidth="1"/>
    <col min="2831" max="2831" width="2.5703125" style="24" customWidth="1"/>
    <col min="2832" max="2832" width="1.7109375" style="24" customWidth="1"/>
    <col min="2833" max="2873" width="12.7109375" style="24" customWidth="1"/>
    <col min="2874" max="3072" width="131.28515625" style="24"/>
    <col min="3073" max="3073" width="5.140625" style="24" customWidth="1"/>
    <col min="3074" max="3074" width="5.85546875" style="24" customWidth="1"/>
    <col min="3075" max="3075" width="15.85546875" style="24" customWidth="1"/>
    <col min="3076" max="3076" width="11.28515625" style="24" customWidth="1"/>
    <col min="3077" max="3077" width="20.140625" style="24" bestFit="1" customWidth="1"/>
    <col min="3078" max="3078" width="16.7109375" style="24" bestFit="1" customWidth="1"/>
    <col min="3079" max="3079" width="16.7109375" style="24" customWidth="1"/>
    <col min="3080" max="3080" width="17.7109375" style="24" bestFit="1" customWidth="1"/>
    <col min="3081" max="3081" width="7.85546875" style="24" bestFit="1" customWidth="1"/>
    <col min="3082" max="3082" width="2.140625" style="24" customWidth="1"/>
    <col min="3083" max="3086" width="0" style="24" hidden="1" customWidth="1"/>
    <col min="3087" max="3087" width="2.5703125" style="24" customWidth="1"/>
    <col min="3088" max="3088" width="1.7109375" style="24" customWidth="1"/>
    <col min="3089" max="3129" width="12.7109375" style="24" customWidth="1"/>
    <col min="3130" max="3328" width="131.28515625" style="24"/>
    <col min="3329" max="3329" width="5.140625" style="24" customWidth="1"/>
    <col min="3330" max="3330" width="5.85546875" style="24" customWidth="1"/>
    <col min="3331" max="3331" width="15.85546875" style="24" customWidth="1"/>
    <col min="3332" max="3332" width="11.28515625" style="24" customWidth="1"/>
    <col min="3333" max="3333" width="20.140625" style="24" bestFit="1" customWidth="1"/>
    <col min="3334" max="3334" width="16.7109375" style="24" bestFit="1" customWidth="1"/>
    <col min="3335" max="3335" width="16.7109375" style="24" customWidth="1"/>
    <col min="3336" max="3336" width="17.7109375" style="24" bestFit="1" customWidth="1"/>
    <col min="3337" max="3337" width="7.85546875" style="24" bestFit="1" customWidth="1"/>
    <col min="3338" max="3338" width="2.140625" style="24" customWidth="1"/>
    <col min="3339" max="3342" width="0" style="24" hidden="1" customWidth="1"/>
    <col min="3343" max="3343" width="2.5703125" style="24" customWidth="1"/>
    <col min="3344" max="3344" width="1.7109375" style="24" customWidth="1"/>
    <col min="3345" max="3385" width="12.7109375" style="24" customWidth="1"/>
    <col min="3386" max="3584" width="131.28515625" style="24"/>
    <col min="3585" max="3585" width="5.140625" style="24" customWidth="1"/>
    <col min="3586" max="3586" width="5.85546875" style="24" customWidth="1"/>
    <col min="3587" max="3587" width="15.85546875" style="24" customWidth="1"/>
    <col min="3588" max="3588" width="11.28515625" style="24" customWidth="1"/>
    <col min="3589" max="3589" width="20.140625" style="24" bestFit="1" customWidth="1"/>
    <col min="3590" max="3590" width="16.7109375" style="24" bestFit="1" customWidth="1"/>
    <col min="3591" max="3591" width="16.7109375" style="24" customWidth="1"/>
    <col min="3592" max="3592" width="17.7109375" style="24" bestFit="1" customWidth="1"/>
    <col min="3593" max="3593" width="7.85546875" style="24" bestFit="1" customWidth="1"/>
    <col min="3594" max="3594" width="2.140625" style="24" customWidth="1"/>
    <col min="3595" max="3598" width="0" style="24" hidden="1" customWidth="1"/>
    <col min="3599" max="3599" width="2.5703125" style="24" customWidth="1"/>
    <col min="3600" max="3600" width="1.7109375" style="24" customWidth="1"/>
    <col min="3601" max="3641" width="12.7109375" style="24" customWidth="1"/>
    <col min="3642" max="3840" width="131.28515625" style="24"/>
    <col min="3841" max="3841" width="5.140625" style="24" customWidth="1"/>
    <col min="3842" max="3842" width="5.85546875" style="24" customWidth="1"/>
    <col min="3843" max="3843" width="15.85546875" style="24" customWidth="1"/>
    <col min="3844" max="3844" width="11.28515625" style="24" customWidth="1"/>
    <col min="3845" max="3845" width="20.140625" style="24" bestFit="1" customWidth="1"/>
    <col min="3846" max="3846" width="16.7109375" style="24" bestFit="1" customWidth="1"/>
    <col min="3847" max="3847" width="16.7109375" style="24" customWidth="1"/>
    <col min="3848" max="3848" width="17.7109375" style="24" bestFit="1" customWidth="1"/>
    <col min="3849" max="3849" width="7.85546875" style="24" bestFit="1" customWidth="1"/>
    <col min="3850" max="3850" width="2.140625" style="24" customWidth="1"/>
    <col min="3851" max="3854" width="0" style="24" hidden="1" customWidth="1"/>
    <col min="3855" max="3855" width="2.5703125" style="24" customWidth="1"/>
    <col min="3856" max="3856" width="1.7109375" style="24" customWidth="1"/>
    <col min="3857" max="3897" width="12.7109375" style="24" customWidth="1"/>
    <col min="3898" max="4096" width="131.28515625" style="24"/>
    <col min="4097" max="4097" width="5.140625" style="24" customWidth="1"/>
    <col min="4098" max="4098" width="5.85546875" style="24" customWidth="1"/>
    <col min="4099" max="4099" width="15.85546875" style="24" customWidth="1"/>
    <col min="4100" max="4100" width="11.28515625" style="24" customWidth="1"/>
    <col min="4101" max="4101" width="20.140625" style="24" bestFit="1" customWidth="1"/>
    <col min="4102" max="4102" width="16.7109375" style="24" bestFit="1" customWidth="1"/>
    <col min="4103" max="4103" width="16.7109375" style="24" customWidth="1"/>
    <col min="4104" max="4104" width="17.7109375" style="24" bestFit="1" customWidth="1"/>
    <col min="4105" max="4105" width="7.85546875" style="24" bestFit="1" customWidth="1"/>
    <col min="4106" max="4106" width="2.140625" style="24" customWidth="1"/>
    <col min="4107" max="4110" width="0" style="24" hidden="1" customWidth="1"/>
    <col min="4111" max="4111" width="2.5703125" style="24" customWidth="1"/>
    <col min="4112" max="4112" width="1.7109375" style="24" customWidth="1"/>
    <col min="4113" max="4153" width="12.7109375" style="24" customWidth="1"/>
    <col min="4154" max="4352" width="131.28515625" style="24"/>
    <col min="4353" max="4353" width="5.140625" style="24" customWidth="1"/>
    <col min="4354" max="4354" width="5.85546875" style="24" customWidth="1"/>
    <col min="4355" max="4355" width="15.85546875" style="24" customWidth="1"/>
    <col min="4356" max="4356" width="11.28515625" style="24" customWidth="1"/>
    <col min="4357" max="4357" width="20.140625" style="24" bestFit="1" customWidth="1"/>
    <col min="4358" max="4358" width="16.7109375" style="24" bestFit="1" customWidth="1"/>
    <col min="4359" max="4359" width="16.7109375" style="24" customWidth="1"/>
    <col min="4360" max="4360" width="17.7109375" style="24" bestFit="1" customWidth="1"/>
    <col min="4361" max="4361" width="7.85546875" style="24" bestFit="1" customWidth="1"/>
    <col min="4362" max="4362" width="2.140625" style="24" customWidth="1"/>
    <col min="4363" max="4366" width="0" style="24" hidden="1" customWidth="1"/>
    <col min="4367" max="4367" width="2.5703125" style="24" customWidth="1"/>
    <col min="4368" max="4368" width="1.7109375" style="24" customWidth="1"/>
    <col min="4369" max="4409" width="12.7109375" style="24" customWidth="1"/>
    <col min="4410" max="4608" width="131.28515625" style="24"/>
    <col min="4609" max="4609" width="5.140625" style="24" customWidth="1"/>
    <col min="4610" max="4610" width="5.85546875" style="24" customWidth="1"/>
    <col min="4611" max="4611" width="15.85546875" style="24" customWidth="1"/>
    <col min="4612" max="4612" width="11.28515625" style="24" customWidth="1"/>
    <col min="4613" max="4613" width="20.140625" style="24" bestFit="1" customWidth="1"/>
    <col min="4614" max="4614" width="16.7109375" style="24" bestFit="1" customWidth="1"/>
    <col min="4615" max="4615" width="16.7109375" style="24" customWidth="1"/>
    <col min="4616" max="4616" width="17.7109375" style="24" bestFit="1" customWidth="1"/>
    <col min="4617" max="4617" width="7.85546875" style="24" bestFit="1" customWidth="1"/>
    <col min="4618" max="4618" width="2.140625" style="24" customWidth="1"/>
    <col min="4619" max="4622" width="0" style="24" hidden="1" customWidth="1"/>
    <col min="4623" max="4623" width="2.5703125" style="24" customWidth="1"/>
    <col min="4624" max="4624" width="1.7109375" style="24" customWidth="1"/>
    <col min="4625" max="4665" width="12.7109375" style="24" customWidth="1"/>
    <col min="4666" max="4864" width="131.28515625" style="24"/>
    <col min="4865" max="4865" width="5.140625" style="24" customWidth="1"/>
    <col min="4866" max="4866" width="5.85546875" style="24" customWidth="1"/>
    <col min="4867" max="4867" width="15.85546875" style="24" customWidth="1"/>
    <col min="4868" max="4868" width="11.28515625" style="24" customWidth="1"/>
    <col min="4869" max="4869" width="20.140625" style="24" bestFit="1" customWidth="1"/>
    <col min="4870" max="4870" width="16.7109375" style="24" bestFit="1" customWidth="1"/>
    <col min="4871" max="4871" width="16.7109375" style="24" customWidth="1"/>
    <col min="4872" max="4872" width="17.7109375" style="24" bestFit="1" customWidth="1"/>
    <col min="4873" max="4873" width="7.85546875" style="24" bestFit="1" customWidth="1"/>
    <col min="4874" max="4874" width="2.140625" style="24" customWidth="1"/>
    <col min="4875" max="4878" width="0" style="24" hidden="1" customWidth="1"/>
    <col min="4879" max="4879" width="2.5703125" style="24" customWidth="1"/>
    <col min="4880" max="4880" width="1.7109375" style="24" customWidth="1"/>
    <col min="4881" max="4921" width="12.7109375" style="24" customWidth="1"/>
    <col min="4922" max="5120" width="131.28515625" style="24"/>
    <col min="5121" max="5121" width="5.140625" style="24" customWidth="1"/>
    <col min="5122" max="5122" width="5.85546875" style="24" customWidth="1"/>
    <col min="5123" max="5123" width="15.85546875" style="24" customWidth="1"/>
    <col min="5124" max="5124" width="11.28515625" style="24" customWidth="1"/>
    <col min="5125" max="5125" width="20.140625" style="24" bestFit="1" customWidth="1"/>
    <col min="5126" max="5126" width="16.7109375" style="24" bestFit="1" customWidth="1"/>
    <col min="5127" max="5127" width="16.7109375" style="24" customWidth="1"/>
    <col min="5128" max="5128" width="17.7109375" style="24" bestFit="1" customWidth="1"/>
    <col min="5129" max="5129" width="7.85546875" style="24" bestFit="1" customWidth="1"/>
    <col min="5130" max="5130" width="2.140625" style="24" customWidth="1"/>
    <col min="5131" max="5134" width="0" style="24" hidden="1" customWidth="1"/>
    <col min="5135" max="5135" width="2.5703125" style="24" customWidth="1"/>
    <col min="5136" max="5136" width="1.7109375" style="24" customWidth="1"/>
    <col min="5137" max="5177" width="12.7109375" style="24" customWidth="1"/>
    <col min="5178" max="5376" width="131.28515625" style="24"/>
    <col min="5377" max="5377" width="5.140625" style="24" customWidth="1"/>
    <col min="5378" max="5378" width="5.85546875" style="24" customWidth="1"/>
    <col min="5379" max="5379" width="15.85546875" style="24" customWidth="1"/>
    <col min="5380" max="5380" width="11.28515625" style="24" customWidth="1"/>
    <col min="5381" max="5381" width="20.140625" style="24" bestFit="1" customWidth="1"/>
    <col min="5382" max="5382" width="16.7109375" style="24" bestFit="1" customWidth="1"/>
    <col min="5383" max="5383" width="16.7109375" style="24" customWidth="1"/>
    <col min="5384" max="5384" width="17.7109375" style="24" bestFit="1" customWidth="1"/>
    <col min="5385" max="5385" width="7.85546875" style="24" bestFit="1" customWidth="1"/>
    <col min="5386" max="5386" width="2.140625" style="24" customWidth="1"/>
    <col min="5387" max="5390" width="0" style="24" hidden="1" customWidth="1"/>
    <col min="5391" max="5391" width="2.5703125" style="24" customWidth="1"/>
    <col min="5392" max="5392" width="1.7109375" style="24" customWidth="1"/>
    <col min="5393" max="5433" width="12.7109375" style="24" customWidth="1"/>
    <col min="5434" max="5632" width="131.28515625" style="24"/>
    <col min="5633" max="5633" width="5.140625" style="24" customWidth="1"/>
    <col min="5634" max="5634" width="5.85546875" style="24" customWidth="1"/>
    <col min="5635" max="5635" width="15.85546875" style="24" customWidth="1"/>
    <col min="5636" max="5636" width="11.28515625" style="24" customWidth="1"/>
    <col min="5637" max="5637" width="20.140625" style="24" bestFit="1" customWidth="1"/>
    <col min="5638" max="5638" width="16.7109375" style="24" bestFit="1" customWidth="1"/>
    <col min="5639" max="5639" width="16.7109375" style="24" customWidth="1"/>
    <col min="5640" max="5640" width="17.7109375" style="24" bestFit="1" customWidth="1"/>
    <col min="5641" max="5641" width="7.85546875" style="24" bestFit="1" customWidth="1"/>
    <col min="5642" max="5642" width="2.140625" style="24" customWidth="1"/>
    <col min="5643" max="5646" width="0" style="24" hidden="1" customWidth="1"/>
    <col min="5647" max="5647" width="2.5703125" style="24" customWidth="1"/>
    <col min="5648" max="5648" width="1.7109375" style="24" customWidth="1"/>
    <col min="5649" max="5689" width="12.7109375" style="24" customWidth="1"/>
    <col min="5690" max="5888" width="131.28515625" style="24"/>
    <col min="5889" max="5889" width="5.140625" style="24" customWidth="1"/>
    <col min="5890" max="5890" width="5.85546875" style="24" customWidth="1"/>
    <col min="5891" max="5891" width="15.85546875" style="24" customWidth="1"/>
    <col min="5892" max="5892" width="11.28515625" style="24" customWidth="1"/>
    <col min="5893" max="5893" width="20.140625" style="24" bestFit="1" customWidth="1"/>
    <col min="5894" max="5894" width="16.7109375" style="24" bestFit="1" customWidth="1"/>
    <col min="5895" max="5895" width="16.7109375" style="24" customWidth="1"/>
    <col min="5896" max="5896" width="17.7109375" style="24" bestFit="1" customWidth="1"/>
    <col min="5897" max="5897" width="7.85546875" style="24" bestFit="1" customWidth="1"/>
    <col min="5898" max="5898" width="2.140625" style="24" customWidth="1"/>
    <col min="5899" max="5902" width="0" style="24" hidden="1" customWidth="1"/>
    <col min="5903" max="5903" width="2.5703125" style="24" customWidth="1"/>
    <col min="5904" max="5904" width="1.7109375" style="24" customWidth="1"/>
    <col min="5905" max="5945" width="12.7109375" style="24" customWidth="1"/>
    <col min="5946" max="6144" width="131.28515625" style="24"/>
    <col min="6145" max="6145" width="5.140625" style="24" customWidth="1"/>
    <col min="6146" max="6146" width="5.85546875" style="24" customWidth="1"/>
    <col min="6147" max="6147" width="15.85546875" style="24" customWidth="1"/>
    <col min="6148" max="6148" width="11.28515625" style="24" customWidth="1"/>
    <col min="6149" max="6149" width="20.140625" style="24" bestFit="1" customWidth="1"/>
    <col min="6150" max="6150" width="16.7109375" style="24" bestFit="1" customWidth="1"/>
    <col min="6151" max="6151" width="16.7109375" style="24" customWidth="1"/>
    <col min="6152" max="6152" width="17.7109375" style="24" bestFit="1" customWidth="1"/>
    <col min="6153" max="6153" width="7.85546875" style="24" bestFit="1" customWidth="1"/>
    <col min="6154" max="6154" width="2.140625" style="24" customWidth="1"/>
    <col min="6155" max="6158" width="0" style="24" hidden="1" customWidth="1"/>
    <col min="6159" max="6159" width="2.5703125" style="24" customWidth="1"/>
    <col min="6160" max="6160" width="1.7109375" style="24" customWidth="1"/>
    <col min="6161" max="6201" width="12.7109375" style="24" customWidth="1"/>
    <col min="6202" max="6400" width="131.28515625" style="24"/>
    <col min="6401" max="6401" width="5.140625" style="24" customWidth="1"/>
    <col min="6402" max="6402" width="5.85546875" style="24" customWidth="1"/>
    <col min="6403" max="6403" width="15.85546875" style="24" customWidth="1"/>
    <col min="6404" max="6404" width="11.28515625" style="24" customWidth="1"/>
    <col min="6405" max="6405" width="20.140625" style="24" bestFit="1" customWidth="1"/>
    <col min="6406" max="6406" width="16.7109375" style="24" bestFit="1" customWidth="1"/>
    <col min="6407" max="6407" width="16.7109375" style="24" customWidth="1"/>
    <col min="6408" max="6408" width="17.7109375" style="24" bestFit="1" customWidth="1"/>
    <col min="6409" max="6409" width="7.85546875" style="24" bestFit="1" customWidth="1"/>
    <col min="6410" max="6410" width="2.140625" style="24" customWidth="1"/>
    <col min="6411" max="6414" width="0" style="24" hidden="1" customWidth="1"/>
    <col min="6415" max="6415" width="2.5703125" style="24" customWidth="1"/>
    <col min="6416" max="6416" width="1.7109375" style="24" customWidth="1"/>
    <col min="6417" max="6457" width="12.7109375" style="24" customWidth="1"/>
    <col min="6458" max="6656" width="131.28515625" style="24"/>
    <col min="6657" max="6657" width="5.140625" style="24" customWidth="1"/>
    <col min="6658" max="6658" width="5.85546875" style="24" customWidth="1"/>
    <col min="6659" max="6659" width="15.85546875" style="24" customWidth="1"/>
    <col min="6660" max="6660" width="11.28515625" style="24" customWidth="1"/>
    <col min="6661" max="6661" width="20.140625" style="24" bestFit="1" customWidth="1"/>
    <col min="6662" max="6662" width="16.7109375" style="24" bestFit="1" customWidth="1"/>
    <col min="6663" max="6663" width="16.7109375" style="24" customWidth="1"/>
    <col min="6664" max="6664" width="17.7109375" style="24" bestFit="1" customWidth="1"/>
    <col min="6665" max="6665" width="7.85546875" style="24" bestFit="1" customWidth="1"/>
    <col min="6666" max="6666" width="2.140625" style="24" customWidth="1"/>
    <col min="6667" max="6670" width="0" style="24" hidden="1" customWidth="1"/>
    <col min="6671" max="6671" width="2.5703125" style="24" customWidth="1"/>
    <col min="6672" max="6672" width="1.7109375" style="24" customWidth="1"/>
    <col min="6673" max="6713" width="12.7109375" style="24" customWidth="1"/>
    <col min="6714" max="6912" width="131.28515625" style="24"/>
    <col min="6913" max="6913" width="5.140625" style="24" customWidth="1"/>
    <col min="6914" max="6914" width="5.85546875" style="24" customWidth="1"/>
    <col min="6915" max="6915" width="15.85546875" style="24" customWidth="1"/>
    <col min="6916" max="6916" width="11.28515625" style="24" customWidth="1"/>
    <col min="6917" max="6917" width="20.140625" style="24" bestFit="1" customWidth="1"/>
    <col min="6918" max="6918" width="16.7109375" style="24" bestFit="1" customWidth="1"/>
    <col min="6919" max="6919" width="16.7109375" style="24" customWidth="1"/>
    <col min="6920" max="6920" width="17.7109375" style="24" bestFit="1" customWidth="1"/>
    <col min="6921" max="6921" width="7.85546875" style="24" bestFit="1" customWidth="1"/>
    <col min="6922" max="6922" width="2.140625" style="24" customWidth="1"/>
    <col min="6923" max="6926" width="0" style="24" hidden="1" customWidth="1"/>
    <col min="6927" max="6927" width="2.5703125" style="24" customWidth="1"/>
    <col min="6928" max="6928" width="1.7109375" style="24" customWidth="1"/>
    <col min="6929" max="6969" width="12.7109375" style="24" customWidth="1"/>
    <col min="6970" max="7168" width="131.28515625" style="24"/>
    <col min="7169" max="7169" width="5.140625" style="24" customWidth="1"/>
    <col min="7170" max="7170" width="5.85546875" style="24" customWidth="1"/>
    <col min="7171" max="7171" width="15.85546875" style="24" customWidth="1"/>
    <col min="7172" max="7172" width="11.28515625" style="24" customWidth="1"/>
    <col min="7173" max="7173" width="20.140625" style="24" bestFit="1" customWidth="1"/>
    <col min="7174" max="7174" width="16.7109375" style="24" bestFit="1" customWidth="1"/>
    <col min="7175" max="7175" width="16.7109375" style="24" customWidth="1"/>
    <col min="7176" max="7176" width="17.7109375" style="24" bestFit="1" customWidth="1"/>
    <col min="7177" max="7177" width="7.85546875" style="24" bestFit="1" customWidth="1"/>
    <col min="7178" max="7178" width="2.140625" style="24" customWidth="1"/>
    <col min="7179" max="7182" width="0" style="24" hidden="1" customWidth="1"/>
    <col min="7183" max="7183" width="2.5703125" style="24" customWidth="1"/>
    <col min="7184" max="7184" width="1.7109375" style="24" customWidth="1"/>
    <col min="7185" max="7225" width="12.7109375" style="24" customWidth="1"/>
    <col min="7226" max="7424" width="131.28515625" style="24"/>
    <col min="7425" max="7425" width="5.140625" style="24" customWidth="1"/>
    <col min="7426" max="7426" width="5.85546875" style="24" customWidth="1"/>
    <col min="7427" max="7427" width="15.85546875" style="24" customWidth="1"/>
    <col min="7428" max="7428" width="11.28515625" style="24" customWidth="1"/>
    <col min="7429" max="7429" width="20.140625" style="24" bestFit="1" customWidth="1"/>
    <col min="7430" max="7430" width="16.7109375" style="24" bestFit="1" customWidth="1"/>
    <col min="7431" max="7431" width="16.7109375" style="24" customWidth="1"/>
    <col min="7432" max="7432" width="17.7109375" style="24" bestFit="1" customWidth="1"/>
    <col min="7433" max="7433" width="7.85546875" style="24" bestFit="1" customWidth="1"/>
    <col min="7434" max="7434" width="2.140625" style="24" customWidth="1"/>
    <col min="7435" max="7438" width="0" style="24" hidden="1" customWidth="1"/>
    <col min="7439" max="7439" width="2.5703125" style="24" customWidth="1"/>
    <col min="7440" max="7440" width="1.7109375" style="24" customWidth="1"/>
    <col min="7441" max="7481" width="12.7109375" style="24" customWidth="1"/>
    <col min="7482" max="7680" width="131.28515625" style="24"/>
    <col min="7681" max="7681" width="5.140625" style="24" customWidth="1"/>
    <col min="7682" max="7682" width="5.85546875" style="24" customWidth="1"/>
    <col min="7683" max="7683" width="15.85546875" style="24" customWidth="1"/>
    <col min="7684" max="7684" width="11.28515625" style="24" customWidth="1"/>
    <col min="7685" max="7685" width="20.140625" style="24" bestFit="1" customWidth="1"/>
    <col min="7686" max="7686" width="16.7109375" style="24" bestFit="1" customWidth="1"/>
    <col min="7687" max="7687" width="16.7109375" style="24" customWidth="1"/>
    <col min="7688" max="7688" width="17.7109375" style="24" bestFit="1" customWidth="1"/>
    <col min="7689" max="7689" width="7.85546875" style="24" bestFit="1" customWidth="1"/>
    <col min="7690" max="7690" width="2.140625" style="24" customWidth="1"/>
    <col min="7691" max="7694" width="0" style="24" hidden="1" customWidth="1"/>
    <col min="7695" max="7695" width="2.5703125" style="24" customWidth="1"/>
    <col min="7696" max="7696" width="1.7109375" style="24" customWidth="1"/>
    <col min="7697" max="7737" width="12.7109375" style="24" customWidth="1"/>
    <col min="7738" max="7936" width="131.28515625" style="24"/>
    <col min="7937" max="7937" width="5.140625" style="24" customWidth="1"/>
    <col min="7938" max="7938" width="5.85546875" style="24" customWidth="1"/>
    <col min="7939" max="7939" width="15.85546875" style="24" customWidth="1"/>
    <col min="7940" max="7940" width="11.28515625" style="24" customWidth="1"/>
    <col min="7941" max="7941" width="20.140625" style="24" bestFit="1" customWidth="1"/>
    <col min="7942" max="7942" width="16.7109375" style="24" bestFit="1" customWidth="1"/>
    <col min="7943" max="7943" width="16.7109375" style="24" customWidth="1"/>
    <col min="7944" max="7944" width="17.7109375" style="24" bestFit="1" customWidth="1"/>
    <col min="7945" max="7945" width="7.85546875" style="24" bestFit="1" customWidth="1"/>
    <col min="7946" max="7946" width="2.140625" style="24" customWidth="1"/>
    <col min="7947" max="7950" width="0" style="24" hidden="1" customWidth="1"/>
    <col min="7951" max="7951" width="2.5703125" style="24" customWidth="1"/>
    <col min="7952" max="7952" width="1.7109375" style="24" customWidth="1"/>
    <col min="7953" max="7993" width="12.7109375" style="24" customWidth="1"/>
    <col min="7994" max="8192" width="131.28515625" style="24"/>
    <col min="8193" max="8193" width="5.140625" style="24" customWidth="1"/>
    <col min="8194" max="8194" width="5.85546875" style="24" customWidth="1"/>
    <col min="8195" max="8195" width="15.85546875" style="24" customWidth="1"/>
    <col min="8196" max="8196" width="11.28515625" style="24" customWidth="1"/>
    <col min="8197" max="8197" width="20.140625" style="24" bestFit="1" customWidth="1"/>
    <col min="8198" max="8198" width="16.7109375" style="24" bestFit="1" customWidth="1"/>
    <col min="8199" max="8199" width="16.7109375" style="24" customWidth="1"/>
    <col min="8200" max="8200" width="17.7109375" style="24" bestFit="1" customWidth="1"/>
    <col min="8201" max="8201" width="7.85546875" style="24" bestFit="1" customWidth="1"/>
    <col min="8202" max="8202" width="2.140625" style="24" customWidth="1"/>
    <col min="8203" max="8206" width="0" style="24" hidden="1" customWidth="1"/>
    <col min="8207" max="8207" width="2.5703125" style="24" customWidth="1"/>
    <col min="8208" max="8208" width="1.7109375" style="24" customWidth="1"/>
    <col min="8209" max="8249" width="12.7109375" style="24" customWidth="1"/>
    <col min="8250" max="8448" width="131.28515625" style="24"/>
    <col min="8449" max="8449" width="5.140625" style="24" customWidth="1"/>
    <col min="8450" max="8450" width="5.85546875" style="24" customWidth="1"/>
    <col min="8451" max="8451" width="15.85546875" style="24" customWidth="1"/>
    <col min="8452" max="8452" width="11.28515625" style="24" customWidth="1"/>
    <col min="8453" max="8453" width="20.140625" style="24" bestFit="1" customWidth="1"/>
    <col min="8454" max="8454" width="16.7109375" style="24" bestFit="1" customWidth="1"/>
    <col min="8455" max="8455" width="16.7109375" style="24" customWidth="1"/>
    <col min="8456" max="8456" width="17.7109375" style="24" bestFit="1" customWidth="1"/>
    <col min="8457" max="8457" width="7.85546875" style="24" bestFit="1" customWidth="1"/>
    <col min="8458" max="8458" width="2.140625" style="24" customWidth="1"/>
    <col min="8459" max="8462" width="0" style="24" hidden="1" customWidth="1"/>
    <col min="8463" max="8463" width="2.5703125" style="24" customWidth="1"/>
    <col min="8464" max="8464" width="1.7109375" style="24" customWidth="1"/>
    <col min="8465" max="8505" width="12.7109375" style="24" customWidth="1"/>
    <col min="8506" max="8704" width="131.28515625" style="24"/>
    <col min="8705" max="8705" width="5.140625" style="24" customWidth="1"/>
    <col min="8706" max="8706" width="5.85546875" style="24" customWidth="1"/>
    <col min="8707" max="8707" width="15.85546875" style="24" customWidth="1"/>
    <col min="8708" max="8708" width="11.28515625" style="24" customWidth="1"/>
    <col min="8709" max="8709" width="20.140625" style="24" bestFit="1" customWidth="1"/>
    <col min="8710" max="8710" width="16.7109375" style="24" bestFit="1" customWidth="1"/>
    <col min="8711" max="8711" width="16.7109375" style="24" customWidth="1"/>
    <col min="8712" max="8712" width="17.7109375" style="24" bestFit="1" customWidth="1"/>
    <col min="8713" max="8713" width="7.85546875" style="24" bestFit="1" customWidth="1"/>
    <col min="8714" max="8714" width="2.140625" style="24" customWidth="1"/>
    <col min="8715" max="8718" width="0" style="24" hidden="1" customWidth="1"/>
    <col min="8719" max="8719" width="2.5703125" style="24" customWidth="1"/>
    <col min="8720" max="8720" width="1.7109375" style="24" customWidth="1"/>
    <col min="8721" max="8761" width="12.7109375" style="24" customWidth="1"/>
    <col min="8762" max="8960" width="131.28515625" style="24"/>
    <col min="8961" max="8961" width="5.140625" style="24" customWidth="1"/>
    <col min="8962" max="8962" width="5.85546875" style="24" customWidth="1"/>
    <col min="8963" max="8963" width="15.85546875" style="24" customWidth="1"/>
    <col min="8964" max="8964" width="11.28515625" style="24" customWidth="1"/>
    <col min="8965" max="8965" width="20.140625" style="24" bestFit="1" customWidth="1"/>
    <col min="8966" max="8966" width="16.7109375" style="24" bestFit="1" customWidth="1"/>
    <col min="8967" max="8967" width="16.7109375" style="24" customWidth="1"/>
    <col min="8968" max="8968" width="17.7109375" style="24" bestFit="1" customWidth="1"/>
    <col min="8969" max="8969" width="7.85546875" style="24" bestFit="1" customWidth="1"/>
    <col min="8970" max="8970" width="2.140625" style="24" customWidth="1"/>
    <col min="8971" max="8974" width="0" style="24" hidden="1" customWidth="1"/>
    <col min="8975" max="8975" width="2.5703125" style="24" customWidth="1"/>
    <col min="8976" max="8976" width="1.7109375" style="24" customWidth="1"/>
    <col min="8977" max="9017" width="12.7109375" style="24" customWidth="1"/>
    <col min="9018" max="9216" width="131.28515625" style="24"/>
    <col min="9217" max="9217" width="5.140625" style="24" customWidth="1"/>
    <col min="9218" max="9218" width="5.85546875" style="24" customWidth="1"/>
    <col min="9219" max="9219" width="15.85546875" style="24" customWidth="1"/>
    <col min="9220" max="9220" width="11.28515625" style="24" customWidth="1"/>
    <col min="9221" max="9221" width="20.140625" style="24" bestFit="1" customWidth="1"/>
    <col min="9222" max="9222" width="16.7109375" style="24" bestFit="1" customWidth="1"/>
    <col min="9223" max="9223" width="16.7109375" style="24" customWidth="1"/>
    <col min="9224" max="9224" width="17.7109375" style="24" bestFit="1" customWidth="1"/>
    <col min="9225" max="9225" width="7.85546875" style="24" bestFit="1" customWidth="1"/>
    <col min="9226" max="9226" width="2.140625" style="24" customWidth="1"/>
    <col min="9227" max="9230" width="0" style="24" hidden="1" customWidth="1"/>
    <col min="9231" max="9231" width="2.5703125" style="24" customWidth="1"/>
    <col min="9232" max="9232" width="1.7109375" style="24" customWidth="1"/>
    <col min="9233" max="9273" width="12.7109375" style="24" customWidth="1"/>
    <col min="9274" max="9472" width="131.28515625" style="24"/>
    <col min="9473" max="9473" width="5.140625" style="24" customWidth="1"/>
    <col min="9474" max="9474" width="5.85546875" style="24" customWidth="1"/>
    <col min="9475" max="9475" width="15.85546875" style="24" customWidth="1"/>
    <col min="9476" max="9476" width="11.28515625" style="24" customWidth="1"/>
    <col min="9477" max="9477" width="20.140625" style="24" bestFit="1" customWidth="1"/>
    <col min="9478" max="9478" width="16.7109375" style="24" bestFit="1" customWidth="1"/>
    <col min="9479" max="9479" width="16.7109375" style="24" customWidth="1"/>
    <col min="9480" max="9480" width="17.7109375" style="24" bestFit="1" customWidth="1"/>
    <col min="9481" max="9481" width="7.85546875" style="24" bestFit="1" customWidth="1"/>
    <col min="9482" max="9482" width="2.140625" style="24" customWidth="1"/>
    <col min="9483" max="9486" width="0" style="24" hidden="1" customWidth="1"/>
    <col min="9487" max="9487" width="2.5703125" style="24" customWidth="1"/>
    <col min="9488" max="9488" width="1.7109375" style="24" customWidth="1"/>
    <col min="9489" max="9529" width="12.7109375" style="24" customWidth="1"/>
    <col min="9530" max="9728" width="131.28515625" style="24"/>
    <col min="9729" max="9729" width="5.140625" style="24" customWidth="1"/>
    <col min="9730" max="9730" width="5.85546875" style="24" customWidth="1"/>
    <col min="9731" max="9731" width="15.85546875" style="24" customWidth="1"/>
    <col min="9732" max="9732" width="11.28515625" style="24" customWidth="1"/>
    <col min="9733" max="9733" width="20.140625" style="24" bestFit="1" customWidth="1"/>
    <col min="9734" max="9734" width="16.7109375" style="24" bestFit="1" customWidth="1"/>
    <col min="9735" max="9735" width="16.7109375" style="24" customWidth="1"/>
    <col min="9736" max="9736" width="17.7109375" style="24" bestFit="1" customWidth="1"/>
    <col min="9737" max="9737" width="7.85546875" style="24" bestFit="1" customWidth="1"/>
    <col min="9738" max="9738" width="2.140625" style="24" customWidth="1"/>
    <col min="9739" max="9742" width="0" style="24" hidden="1" customWidth="1"/>
    <col min="9743" max="9743" width="2.5703125" style="24" customWidth="1"/>
    <col min="9744" max="9744" width="1.7109375" style="24" customWidth="1"/>
    <col min="9745" max="9785" width="12.7109375" style="24" customWidth="1"/>
    <col min="9786" max="9984" width="131.28515625" style="24"/>
    <col min="9985" max="9985" width="5.140625" style="24" customWidth="1"/>
    <col min="9986" max="9986" width="5.85546875" style="24" customWidth="1"/>
    <col min="9987" max="9987" width="15.85546875" style="24" customWidth="1"/>
    <col min="9988" max="9988" width="11.28515625" style="24" customWidth="1"/>
    <col min="9989" max="9989" width="20.140625" style="24" bestFit="1" customWidth="1"/>
    <col min="9990" max="9990" width="16.7109375" style="24" bestFit="1" customWidth="1"/>
    <col min="9991" max="9991" width="16.7109375" style="24" customWidth="1"/>
    <col min="9992" max="9992" width="17.7109375" style="24" bestFit="1" customWidth="1"/>
    <col min="9993" max="9993" width="7.85546875" style="24" bestFit="1" customWidth="1"/>
    <col min="9994" max="9994" width="2.140625" style="24" customWidth="1"/>
    <col min="9995" max="9998" width="0" style="24" hidden="1" customWidth="1"/>
    <col min="9999" max="9999" width="2.5703125" style="24" customWidth="1"/>
    <col min="10000" max="10000" width="1.7109375" style="24" customWidth="1"/>
    <col min="10001" max="10041" width="12.7109375" style="24" customWidth="1"/>
    <col min="10042" max="10240" width="131.28515625" style="24"/>
    <col min="10241" max="10241" width="5.140625" style="24" customWidth="1"/>
    <col min="10242" max="10242" width="5.85546875" style="24" customWidth="1"/>
    <col min="10243" max="10243" width="15.85546875" style="24" customWidth="1"/>
    <col min="10244" max="10244" width="11.28515625" style="24" customWidth="1"/>
    <col min="10245" max="10245" width="20.140625" style="24" bestFit="1" customWidth="1"/>
    <col min="10246" max="10246" width="16.7109375" style="24" bestFit="1" customWidth="1"/>
    <col min="10247" max="10247" width="16.7109375" style="24" customWidth="1"/>
    <col min="10248" max="10248" width="17.7109375" style="24" bestFit="1" customWidth="1"/>
    <col min="10249" max="10249" width="7.85546875" style="24" bestFit="1" customWidth="1"/>
    <col min="10250" max="10250" width="2.140625" style="24" customWidth="1"/>
    <col min="10251" max="10254" width="0" style="24" hidden="1" customWidth="1"/>
    <col min="10255" max="10255" width="2.5703125" style="24" customWidth="1"/>
    <col min="10256" max="10256" width="1.7109375" style="24" customWidth="1"/>
    <col min="10257" max="10297" width="12.7109375" style="24" customWidth="1"/>
    <col min="10298" max="10496" width="131.28515625" style="24"/>
    <col min="10497" max="10497" width="5.140625" style="24" customWidth="1"/>
    <col min="10498" max="10498" width="5.85546875" style="24" customWidth="1"/>
    <col min="10499" max="10499" width="15.85546875" style="24" customWidth="1"/>
    <col min="10500" max="10500" width="11.28515625" style="24" customWidth="1"/>
    <col min="10501" max="10501" width="20.140625" style="24" bestFit="1" customWidth="1"/>
    <col min="10502" max="10502" width="16.7109375" style="24" bestFit="1" customWidth="1"/>
    <col min="10503" max="10503" width="16.7109375" style="24" customWidth="1"/>
    <col min="10504" max="10504" width="17.7109375" style="24" bestFit="1" customWidth="1"/>
    <col min="10505" max="10505" width="7.85546875" style="24" bestFit="1" customWidth="1"/>
    <col min="10506" max="10506" width="2.140625" style="24" customWidth="1"/>
    <col min="10507" max="10510" width="0" style="24" hidden="1" customWidth="1"/>
    <col min="10511" max="10511" width="2.5703125" style="24" customWidth="1"/>
    <col min="10512" max="10512" width="1.7109375" style="24" customWidth="1"/>
    <col min="10513" max="10553" width="12.7109375" style="24" customWidth="1"/>
    <col min="10554" max="10752" width="131.28515625" style="24"/>
    <col min="10753" max="10753" width="5.140625" style="24" customWidth="1"/>
    <col min="10754" max="10754" width="5.85546875" style="24" customWidth="1"/>
    <col min="10755" max="10755" width="15.85546875" style="24" customWidth="1"/>
    <col min="10756" max="10756" width="11.28515625" style="24" customWidth="1"/>
    <col min="10757" max="10757" width="20.140625" style="24" bestFit="1" customWidth="1"/>
    <col min="10758" max="10758" width="16.7109375" style="24" bestFit="1" customWidth="1"/>
    <col min="10759" max="10759" width="16.7109375" style="24" customWidth="1"/>
    <col min="10760" max="10760" width="17.7109375" style="24" bestFit="1" customWidth="1"/>
    <col min="10761" max="10761" width="7.85546875" style="24" bestFit="1" customWidth="1"/>
    <col min="10762" max="10762" width="2.140625" style="24" customWidth="1"/>
    <col min="10763" max="10766" width="0" style="24" hidden="1" customWidth="1"/>
    <col min="10767" max="10767" width="2.5703125" style="24" customWidth="1"/>
    <col min="10768" max="10768" width="1.7109375" style="24" customWidth="1"/>
    <col min="10769" max="10809" width="12.7109375" style="24" customWidth="1"/>
    <col min="10810" max="11008" width="131.28515625" style="24"/>
    <col min="11009" max="11009" width="5.140625" style="24" customWidth="1"/>
    <col min="11010" max="11010" width="5.85546875" style="24" customWidth="1"/>
    <col min="11011" max="11011" width="15.85546875" style="24" customWidth="1"/>
    <col min="11012" max="11012" width="11.28515625" style="24" customWidth="1"/>
    <col min="11013" max="11013" width="20.140625" style="24" bestFit="1" customWidth="1"/>
    <col min="11014" max="11014" width="16.7109375" style="24" bestFit="1" customWidth="1"/>
    <col min="11015" max="11015" width="16.7109375" style="24" customWidth="1"/>
    <col min="11016" max="11016" width="17.7109375" style="24" bestFit="1" customWidth="1"/>
    <col min="11017" max="11017" width="7.85546875" style="24" bestFit="1" customWidth="1"/>
    <col min="11018" max="11018" width="2.140625" style="24" customWidth="1"/>
    <col min="11019" max="11022" width="0" style="24" hidden="1" customWidth="1"/>
    <col min="11023" max="11023" width="2.5703125" style="24" customWidth="1"/>
    <col min="11024" max="11024" width="1.7109375" style="24" customWidth="1"/>
    <col min="11025" max="11065" width="12.7109375" style="24" customWidth="1"/>
    <col min="11066" max="11264" width="131.28515625" style="24"/>
    <col min="11265" max="11265" width="5.140625" style="24" customWidth="1"/>
    <col min="11266" max="11266" width="5.85546875" style="24" customWidth="1"/>
    <col min="11267" max="11267" width="15.85546875" style="24" customWidth="1"/>
    <col min="11268" max="11268" width="11.28515625" style="24" customWidth="1"/>
    <col min="11269" max="11269" width="20.140625" style="24" bestFit="1" customWidth="1"/>
    <col min="11270" max="11270" width="16.7109375" style="24" bestFit="1" customWidth="1"/>
    <col min="11271" max="11271" width="16.7109375" style="24" customWidth="1"/>
    <col min="11272" max="11272" width="17.7109375" style="24" bestFit="1" customWidth="1"/>
    <col min="11273" max="11273" width="7.85546875" style="24" bestFit="1" customWidth="1"/>
    <col min="11274" max="11274" width="2.140625" style="24" customWidth="1"/>
    <col min="11275" max="11278" width="0" style="24" hidden="1" customWidth="1"/>
    <col min="11279" max="11279" width="2.5703125" style="24" customWidth="1"/>
    <col min="11280" max="11280" width="1.7109375" style="24" customWidth="1"/>
    <col min="11281" max="11321" width="12.7109375" style="24" customWidth="1"/>
    <col min="11322" max="11520" width="131.28515625" style="24"/>
    <col min="11521" max="11521" width="5.140625" style="24" customWidth="1"/>
    <col min="11522" max="11522" width="5.85546875" style="24" customWidth="1"/>
    <col min="11523" max="11523" width="15.85546875" style="24" customWidth="1"/>
    <col min="11524" max="11524" width="11.28515625" style="24" customWidth="1"/>
    <col min="11525" max="11525" width="20.140625" style="24" bestFit="1" customWidth="1"/>
    <col min="11526" max="11526" width="16.7109375" style="24" bestFit="1" customWidth="1"/>
    <col min="11527" max="11527" width="16.7109375" style="24" customWidth="1"/>
    <col min="11528" max="11528" width="17.7109375" style="24" bestFit="1" customWidth="1"/>
    <col min="11529" max="11529" width="7.85546875" style="24" bestFit="1" customWidth="1"/>
    <col min="11530" max="11530" width="2.140625" style="24" customWidth="1"/>
    <col min="11531" max="11534" width="0" style="24" hidden="1" customWidth="1"/>
    <col min="11535" max="11535" width="2.5703125" style="24" customWidth="1"/>
    <col min="11536" max="11536" width="1.7109375" style="24" customWidth="1"/>
    <col min="11537" max="11577" width="12.7109375" style="24" customWidth="1"/>
    <col min="11578" max="11776" width="131.28515625" style="24"/>
    <col min="11777" max="11777" width="5.140625" style="24" customWidth="1"/>
    <col min="11778" max="11778" width="5.85546875" style="24" customWidth="1"/>
    <col min="11779" max="11779" width="15.85546875" style="24" customWidth="1"/>
    <col min="11780" max="11780" width="11.28515625" style="24" customWidth="1"/>
    <col min="11781" max="11781" width="20.140625" style="24" bestFit="1" customWidth="1"/>
    <col min="11782" max="11782" width="16.7109375" style="24" bestFit="1" customWidth="1"/>
    <col min="11783" max="11783" width="16.7109375" style="24" customWidth="1"/>
    <col min="11784" max="11784" width="17.7109375" style="24" bestFit="1" customWidth="1"/>
    <col min="11785" max="11785" width="7.85546875" style="24" bestFit="1" customWidth="1"/>
    <col min="11786" max="11786" width="2.140625" style="24" customWidth="1"/>
    <col min="11787" max="11790" width="0" style="24" hidden="1" customWidth="1"/>
    <col min="11791" max="11791" width="2.5703125" style="24" customWidth="1"/>
    <col min="11792" max="11792" width="1.7109375" style="24" customWidth="1"/>
    <col min="11793" max="11833" width="12.7109375" style="24" customWidth="1"/>
    <col min="11834" max="12032" width="131.28515625" style="24"/>
    <col min="12033" max="12033" width="5.140625" style="24" customWidth="1"/>
    <col min="12034" max="12034" width="5.85546875" style="24" customWidth="1"/>
    <col min="12035" max="12035" width="15.85546875" style="24" customWidth="1"/>
    <col min="12036" max="12036" width="11.28515625" style="24" customWidth="1"/>
    <col min="12037" max="12037" width="20.140625" style="24" bestFit="1" customWidth="1"/>
    <col min="12038" max="12038" width="16.7109375" style="24" bestFit="1" customWidth="1"/>
    <col min="12039" max="12039" width="16.7109375" style="24" customWidth="1"/>
    <col min="12040" max="12040" width="17.7109375" style="24" bestFit="1" customWidth="1"/>
    <col min="12041" max="12041" width="7.85546875" style="24" bestFit="1" customWidth="1"/>
    <col min="12042" max="12042" width="2.140625" style="24" customWidth="1"/>
    <col min="12043" max="12046" width="0" style="24" hidden="1" customWidth="1"/>
    <col min="12047" max="12047" width="2.5703125" style="24" customWidth="1"/>
    <col min="12048" max="12048" width="1.7109375" style="24" customWidth="1"/>
    <col min="12049" max="12089" width="12.7109375" style="24" customWidth="1"/>
    <col min="12090" max="12288" width="131.28515625" style="24"/>
    <col min="12289" max="12289" width="5.140625" style="24" customWidth="1"/>
    <col min="12290" max="12290" width="5.85546875" style="24" customWidth="1"/>
    <col min="12291" max="12291" width="15.85546875" style="24" customWidth="1"/>
    <col min="12292" max="12292" width="11.28515625" style="24" customWidth="1"/>
    <col min="12293" max="12293" width="20.140625" style="24" bestFit="1" customWidth="1"/>
    <col min="12294" max="12294" width="16.7109375" style="24" bestFit="1" customWidth="1"/>
    <col min="12295" max="12295" width="16.7109375" style="24" customWidth="1"/>
    <col min="12296" max="12296" width="17.7109375" style="24" bestFit="1" customWidth="1"/>
    <col min="12297" max="12297" width="7.85546875" style="24" bestFit="1" customWidth="1"/>
    <col min="12298" max="12298" width="2.140625" style="24" customWidth="1"/>
    <col min="12299" max="12302" width="0" style="24" hidden="1" customWidth="1"/>
    <col min="12303" max="12303" width="2.5703125" style="24" customWidth="1"/>
    <col min="12304" max="12304" width="1.7109375" style="24" customWidth="1"/>
    <col min="12305" max="12345" width="12.7109375" style="24" customWidth="1"/>
    <col min="12346" max="12544" width="131.28515625" style="24"/>
    <col min="12545" max="12545" width="5.140625" style="24" customWidth="1"/>
    <col min="12546" max="12546" width="5.85546875" style="24" customWidth="1"/>
    <col min="12547" max="12547" width="15.85546875" style="24" customWidth="1"/>
    <col min="12548" max="12548" width="11.28515625" style="24" customWidth="1"/>
    <col min="12549" max="12549" width="20.140625" style="24" bestFit="1" customWidth="1"/>
    <col min="12550" max="12550" width="16.7109375" style="24" bestFit="1" customWidth="1"/>
    <col min="12551" max="12551" width="16.7109375" style="24" customWidth="1"/>
    <col min="12552" max="12552" width="17.7109375" style="24" bestFit="1" customWidth="1"/>
    <col min="12553" max="12553" width="7.85546875" style="24" bestFit="1" customWidth="1"/>
    <col min="12554" max="12554" width="2.140625" style="24" customWidth="1"/>
    <col min="12555" max="12558" width="0" style="24" hidden="1" customWidth="1"/>
    <col min="12559" max="12559" width="2.5703125" style="24" customWidth="1"/>
    <col min="12560" max="12560" width="1.7109375" style="24" customWidth="1"/>
    <col min="12561" max="12601" width="12.7109375" style="24" customWidth="1"/>
    <col min="12602" max="12800" width="131.28515625" style="24"/>
    <col min="12801" max="12801" width="5.140625" style="24" customWidth="1"/>
    <col min="12802" max="12802" width="5.85546875" style="24" customWidth="1"/>
    <col min="12803" max="12803" width="15.85546875" style="24" customWidth="1"/>
    <col min="12804" max="12804" width="11.28515625" style="24" customWidth="1"/>
    <col min="12805" max="12805" width="20.140625" style="24" bestFit="1" customWidth="1"/>
    <col min="12806" max="12806" width="16.7109375" style="24" bestFit="1" customWidth="1"/>
    <col min="12807" max="12807" width="16.7109375" style="24" customWidth="1"/>
    <col min="12808" max="12808" width="17.7109375" style="24" bestFit="1" customWidth="1"/>
    <col min="12809" max="12809" width="7.85546875" style="24" bestFit="1" customWidth="1"/>
    <col min="12810" max="12810" width="2.140625" style="24" customWidth="1"/>
    <col min="12811" max="12814" width="0" style="24" hidden="1" customWidth="1"/>
    <col min="12815" max="12815" width="2.5703125" style="24" customWidth="1"/>
    <col min="12816" max="12816" width="1.7109375" style="24" customWidth="1"/>
    <col min="12817" max="12857" width="12.7109375" style="24" customWidth="1"/>
    <col min="12858" max="13056" width="131.28515625" style="24"/>
    <col min="13057" max="13057" width="5.140625" style="24" customWidth="1"/>
    <col min="13058" max="13058" width="5.85546875" style="24" customWidth="1"/>
    <col min="13059" max="13059" width="15.85546875" style="24" customWidth="1"/>
    <col min="13060" max="13060" width="11.28515625" style="24" customWidth="1"/>
    <col min="13061" max="13061" width="20.140625" style="24" bestFit="1" customWidth="1"/>
    <col min="13062" max="13062" width="16.7109375" style="24" bestFit="1" customWidth="1"/>
    <col min="13063" max="13063" width="16.7109375" style="24" customWidth="1"/>
    <col min="13064" max="13064" width="17.7109375" style="24" bestFit="1" customWidth="1"/>
    <col min="13065" max="13065" width="7.85546875" style="24" bestFit="1" customWidth="1"/>
    <col min="13066" max="13066" width="2.140625" style="24" customWidth="1"/>
    <col min="13067" max="13070" width="0" style="24" hidden="1" customWidth="1"/>
    <col min="13071" max="13071" width="2.5703125" style="24" customWidth="1"/>
    <col min="13072" max="13072" width="1.7109375" style="24" customWidth="1"/>
    <col min="13073" max="13113" width="12.7109375" style="24" customWidth="1"/>
    <col min="13114" max="13312" width="131.28515625" style="24"/>
    <col min="13313" max="13313" width="5.140625" style="24" customWidth="1"/>
    <col min="13314" max="13314" width="5.85546875" style="24" customWidth="1"/>
    <col min="13315" max="13315" width="15.85546875" style="24" customWidth="1"/>
    <col min="13316" max="13316" width="11.28515625" style="24" customWidth="1"/>
    <col min="13317" max="13317" width="20.140625" style="24" bestFit="1" customWidth="1"/>
    <col min="13318" max="13318" width="16.7109375" style="24" bestFit="1" customWidth="1"/>
    <col min="13319" max="13319" width="16.7109375" style="24" customWidth="1"/>
    <col min="13320" max="13320" width="17.7109375" style="24" bestFit="1" customWidth="1"/>
    <col min="13321" max="13321" width="7.85546875" style="24" bestFit="1" customWidth="1"/>
    <col min="13322" max="13322" width="2.140625" style="24" customWidth="1"/>
    <col min="13323" max="13326" width="0" style="24" hidden="1" customWidth="1"/>
    <col min="13327" max="13327" width="2.5703125" style="24" customWidth="1"/>
    <col min="13328" max="13328" width="1.7109375" style="24" customWidth="1"/>
    <col min="13329" max="13369" width="12.7109375" style="24" customWidth="1"/>
    <col min="13370" max="13568" width="131.28515625" style="24"/>
    <col min="13569" max="13569" width="5.140625" style="24" customWidth="1"/>
    <col min="13570" max="13570" width="5.85546875" style="24" customWidth="1"/>
    <col min="13571" max="13571" width="15.85546875" style="24" customWidth="1"/>
    <col min="13572" max="13572" width="11.28515625" style="24" customWidth="1"/>
    <col min="13573" max="13573" width="20.140625" style="24" bestFit="1" customWidth="1"/>
    <col min="13574" max="13574" width="16.7109375" style="24" bestFit="1" customWidth="1"/>
    <col min="13575" max="13575" width="16.7109375" style="24" customWidth="1"/>
    <col min="13576" max="13576" width="17.7109375" style="24" bestFit="1" customWidth="1"/>
    <col min="13577" max="13577" width="7.85546875" style="24" bestFit="1" customWidth="1"/>
    <col min="13578" max="13578" width="2.140625" style="24" customWidth="1"/>
    <col min="13579" max="13582" width="0" style="24" hidden="1" customWidth="1"/>
    <col min="13583" max="13583" width="2.5703125" style="24" customWidth="1"/>
    <col min="13584" max="13584" width="1.7109375" style="24" customWidth="1"/>
    <col min="13585" max="13625" width="12.7109375" style="24" customWidth="1"/>
    <col min="13626" max="13824" width="131.28515625" style="24"/>
    <col min="13825" max="13825" width="5.140625" style="24" customWidth="1"/>
    <col min="13826" max="13826" width="5.85546875" style="24" customWidth="1"/>
    <col min="13827" max="13827" width="15.85546875" style="24" customWidth="1"/>
    <col min="13828" max="13828" width="11.28515625" style="24" customWidth="1"/>
    <col min="13829" max="13829" width="20.140625" style="24" bestFit="1" customWidth="1"/>
    <col min="13830" max="13830" width="16.7109375" style="24" bestFit="1" customWidth="1"/>
    <col min="13831" max="13831" width="16.7109375" style="24" customWidth="1"/>
    <col min="13832" max="13832" width="17.7109375" style="24" bestFit="1" customWidth="1"/>
    <col min="13833" max="13833" width="7.85546875" style="24" bestFit="1" customWidth="1"/>
    <col min="13834" max="13834" width="2.140625" style="24" customWidth="1"/>
    <col min="13835" max="13838" width="0" style="24" hidden="1" customWidth="1"/>
    <col min="13839" max="13839" width="2.5703125" style="24" customWidth="1"/>
    <col min="13840" max="13840" width="1.7109375" style="24" customWidth="1"/>
    <col min="13841" max="13881" width="12.7109375" style="24" customWidth="1"/>
    <col min="13882" max="14080" width="131.28515625" style="24"/>
    <col min="14081" max="14081" width="5.140625" style="24" customWidth="1"/>
    <col min="14082" max="14082" width="5.85546875" style="24" customWidth="1"/>
    <col min="14083" max="14083" width="15.85546875" style="24" customWidth="1"/>
    <col min="14084" max="14084" width="11.28515625" style="24" customWidth="1"/>
    <col min="14085" max="14085" width="20.140625" style="24" bestFit="1" customWidth="1"/>
    <col min="14086" max="14086" width="16.7109375" style="24" bestFit="1" customWidth="1"/>
    <col min="14087" max="14087" width="16.7109375" style="24" customWidth="1"/>
    <col min="14088" max="14088" width="17.7109375" style="24" bestFit="1" customWidth="1"/>
    <col min="14089" max="14089" width="7.85546875" style="24" bestFit="1" customWidth="1"/>
    <col min="14090" max="14090" width="2.140625" style="24" customWidth="1"/>
    <col min="14091" max="14094" width="0" style="24" hidden="1" customWidth="1"/>
    <col min="14095" max="14095" width="2.5703125" style="24" customWidth="1"/>
    <col min="14096" max="14096" width="1.7109375" style="24" customWidth="1"/>
    <col min="14097" max="14137" width="12.7109375" style="24" customWidth="1"/>
    <col min="14138" max="14336" width="131.28515625" style="24"/>
    <col min="14337" max="14337" width="5.140625" style="24" customWidth="1"/>
    <col min="14338" max="14338" width="5.85546875" style="24" customWidth="1"/>
    <col min="14339" max="14339" width="15.85546875" style="24" customWidth="1"/>
    <col min="14340" max="14340" width="11.28515625" style="24" customWidth="1"/>
    <col min="14341" max="14341" width="20.140625" style="24" bestFit="1" customWidth="1"/>
    <col min="14342" max="14342" width="16.7109375" style="24" bestFit="1" customWidth="1"/>
    <col min="14343" max="14343" width="16.7109375" style="24" customWidth="1"/>
    <col min="14344" max="14344" width="17.7109375" style="24" bestFit="1" customWidth="1"/>
    <col min="14345" max="14345" width="7.85546875" style="24" bestFit="1" customWidth="1"/>
    <col min="14346" max="14346" width="2.140625" style="24" customWidth="1"/>
    <col min="14347" max="14350" width="0" style="24" hidden="1" customWidth="1"/>
    <col min="14351" max="14351" width="2.5703125" style="24" customWidth="1"/>
    <col min="14352" max="14352" width="1.7109375" style="24" customWidth="1"/>
    <col min="14353" max="14393" width="12.7109375" style="24" customWidth="1"/>
    <col min="14394" max="14592" width="131.28515625" style="24"/>
    <col min="14593" max="14593" width="5.140625" style="24" customWidth="1"/>
    <col min="14594" max="14594" width="5.85546875" style="24" customWidth="1"/>
    <col min="14595" max="14595" width="15.85546875" style="24" customWidth="1"/>
    <col min="14596" max="14596" width="11.28515625" style="24" customWidth="1"/>
    <col min="14597" max="14597" width="20.140625" style="24" bestFit="1" customWidth="1"/>
    <col min="14598" max="14598" width="16.7109375" style="24" bestFit="1" customWidth="1"/>
    <col min="14599" max="14599" width="16.7109375" style="24" customWidth="1"/>
    <col min="14600" max="14600" width="17.7109375" style="24" bestFit="1" customWidth="1"/>
    <col min="14601" max="14601" width="7.85546875" style="24" bestFit="1" customWidth="1"/>
    <col min="14602" max="14602" width="2.140625" style="24" customWidth="1"/>
    <col min="14603" max="14606" width="0" style="24" hidden="1" customWidth="1"/>
    <col min="14607" max="14607" width="2.5703125" style="24" customWidth="1"/>
    <col min="14608" max="14608" width="1.7109375" style="24" customWidth="1"/>
    <col min="14609" max="14649" width="12.7109375" style="24" customWidth="1"/>
    <col min="14650" max="14848" width="131.28515625" style="24"/>
    <col min="14849" max="14849" width="5.140625" style="24" customWidth="1"/>
    <col min="14850" max="14850" width="5.85546875" style="24" customWidth="1"/>
    <col min="14851" max="14851" width="15.85546875" style="24" customWidth="1"/>
    <col min="14852" max="14852" width="11.28515625" style="24" customWidth="1"/>
    <col min="14853" max="14853" width="20.140625" style="24" bestFit="1" customWidth="1"/>
    <col min="14854" max="14854" width="16.7109375" style="24" bestFit="1" customWidth="1"/>
    <col min="14855" max="14855" width="16.7109375" style="24" customWidth="1"/>
    <col min="14856" max="14856" width="17.7109375" style="24" bestFit="1" customWidth="1"/>
    <col min="14857" max="14857" width="7.85546875" style="24" bestFit="1" customWidth="1"/>
    <col min="14858" max="14858" width="2.140625" style="24" customWidth="1"/>
    <col min="14859" max="14862" width="0" style="24" hidden="1" customWidth="1"/>
    <col min="14863" max="14863" width="2.5703125" style="24" customWidth="1"/>
    <col min="14864" max="14864" width="1.7109375" style="24" customWidth="1"/>
    <col min="14865" max="14905" width="12.7109375" style="24" customWidth="1"/>
    <col min="14906" max="15104" width="131.28515625" style="24"/>
    <col min="15105" max="15105" width="5.140625" style="24" customWidth="1"/>
    <col min="15106" max="15106" width="5.85546875" style="24" customWidth="1"/>
    <col min="15107" max="15107" width="15.85546875" style="24" customWidth="1"/>
    <col min="15108" max="15108" width="11.28515625" style="24" customWidth="1"/>
    <col min="15109" max="15109" width="20.140625" style="24" bestFit="1" customWidth="1"/>
    <col min="15110" max="15110" width="16.7109375" style="24" bestFit="1" customWidth="1"/>
    <col min="15111" max="15111" width="16.7109375" style="24" customWidth="1"/>
    <col min="15112" max="15112" width="17.7109375" style="24" bestFit="1" customWidth="1"/>
    <col min="15113" max="15113" width="7.85546875" style="24" bestFit="1" customWidth="1"/>
    <col min="15114" max="15114" width="2.140625" style="24" customWidth="1"/>
    <col min="15115" max="15118" width="0" style="24" hidden="1" customWidth="1"/>
    <col min="15119" max="15119" width="2.5703125" style="24" customWidth="1"/>
    <col min="15120" max="15120" width="1.7109375" style="24" customWidth="1"/>
    <col min="15121" max="15161" width="12.7109375" style="24" customWidth="1"/>
    <col min="15162" max="15360" width="131.28515625" style="24"/>
    <col min="15361" max="15361" width="5.140625" style="24" customWidth="1"/>
    <col min="15362" max="15362" width="5.85546875" style="24" customWidth="1"/>
    <col min="15363" max="15363" width="15.85546875" style="24" customWidth="1"/>
    <col min="15364" max="15364" width="11.28515625" style="24" customWidth="1"/>
    <col min="15365" max="15365" width="20.140625" style="24" bestFit="1" customWidth="1"/>
    <col min="15366" max="15366" width="16.7109375" style="24" bestFit="1" customWidth="1"/>
    <col min="15367" max="15367" width="16.7109375" style="24" customWidth="1"/>
    <col min="15368" max="15368" width="17.7109375" style="24" bestFit="1" customWidth="1"/>
    <col min="15369" max="15369" width="7.85546875" style="24" bestFit="1" customWidth="1"/>
    <col min="15370" max="15370" width="2.140625" style="24" customWidth="1"/>
    <col min="15371" max="15374" width="0" style="24" hidden="1" customWidth="1"/>
    <col min="15375" max="15375" width="2.5703125" style="24" customWidth="1"/>
    <col min="15376" max="15376" width="1.7109375" style="24" customWidth="1"/>
    <col min="15377" max="15417" width="12.7109375" style="24" customWidth="1"/>
    <col min="15418" max="15616" width="131.28515625" style="24"/>
    <col min="15617" max="15617" width="5.140625" style="24" customWidth="1"/>
    <col min="15618" max="15618" width="5.85546875" style="24" customWidth="1"/>
    <col min="15619" max="15619" width="15.85546875" style="24" customWidth="1"/>
    <col min="15620" max="15620" width="11.28515625" style="24" customWidth="1"/>
    <col min="15621" max="15621" width="20.140625" style="24" bestFit="1" customWidth="1"/>
    <col min="15622" max="15622" width="16.7109375" style="24" bestFit="1" customWidth="1"/>
    <col min="15623" max="15623" width="16.7109375" style="24" customWidth="1"/>
    <col min="15624" max="15624" width="17.7109375" style="24" bestFit="1" customWidth="1"/>
    <col min="15625" max="15625" width="7.85546875" style="24" bestFit="1" customWidth="1"/>
    <col min="15626" max="15626" width="2.140625" style="24" customWidth="1"/>
    <col min="15627" max="15630" width="0" style="24" hidden="1" customWidth="1"/>
    <col min="15631" max="15631" width="2.5703125" style="24" customWidth="1"/>
    <col min="15632" max="15632" width="1.7109375" style="24" customWidth="1"/>
    <col min="15633" max="15673" width="12.7109375" style="24" customWidth="1"/>
    <col min="15674" max="15872" width="131.28515625" style="24"/>
    <col min="15873" max="15873" width="5.140625" style="24" customWidth="1"/>
    <col min="15874" max="15874" width="5.85546875" style="24" customWidth="1"/>
    <col min="15875" max="15875" width="15.85546875" style="24" customWidth="1"/>
    <col min="15876" max="15876" width="11.28515625" style="24" customWidth="1"/>
    <col min="15877" max="15877" width="20.140625" style="24" bestFit="1" customWidth="1"/>
    <col min="15878" max="15878" width="16.7109375" style="24" bestFit="1" customWidth="1"/>
    <col min="15879" max="15879" width="16.7109375" style="24" customWidth="1"/>
    <col min="15880" max="15880" width="17.7109375" style="24" bestFit="1" customWidth="1"/>
    <col min="15881" max="15881" width="7.85546875" style="24" bestFit="1" customWidth="1"/>
    <col min="15882" max="15882" width="2.140625" style="24" customWidth="1"/>
    <col min="15883" max="15886" width="0" style="24" hidden="1" customWidth="1"/>
    <col min="15887" max="15887" width="2.5703125" style="24" customWidth="1"/>
    <col min="15888" max="15888" width="1.7109375" style="24" customWidth="1"/>
    <col min="15889" max="15929" width="12.7109375" style="24" customWidth="1"/>
    <col min="15930" max="16128" width="131.28515625" style="24"/>
    <col min="16129" max="16129" width="5.140625" style="24" customWidth="1"/>
    <col min="16130" max="16130" width="5.85546875" style="24" customWidth="1"/>
    <col min="16131" max="16131" width="15.85546875" style="24" customWidth="1"/>
    <col min="16132" max="16132" width="11.28515625" style="24" customWidth="1"/>
    <col min="16133" max="16133" width="20.140625" style="24" bestFit="1" customWidth="1"/>
    <col min="16134" max="16134" width="16.7109375" style="24" bestFit="1" customWidth="1"/>
    <col min="16135" max="16135" width="16.7109375" style="24" customWidth="1"/>
    <col min="16136" max="16136" width="17.7109375" style="24" bestFit="1" customWidth="1"/>
    <col min="16137" max="16137" width="7.85546875" style="24" bestFit="1" customWidth="1"/>
    <col min="16138" max="16138" width="2.140625" style="24" customWidth="1"/>
    <col min="16139" max="16142" width="0" style="24" hidden="1" customWidth="1"/>
    <col min="16143" max="16143" width="2.5703125" style="24" customWidth="1"/>
    <col min="16144" max="16144" width="1.7109375" style="24" customWidth="1"/>
    <col min="16145" max="16185" width="12.7109375" style="24" customWidth="1"/>
    <col min="16186" max="16384" width="131.28515625" style="24"/>
  </cols>
  <sheetData>
    <row r="1" spans="2:20" ht="12.75" x14ac:dyDescent="0.25">
      <c r="B1" s="363"/>
      <c r="C1" s="363"/>
      <c r="D1" s="363"/>
      <c r="E1" s="363"/>
      <c r="F1" s="363"/>
      <c r="G1" s="363"/>
      <c r="H1" s="363"/>
    </row>
    <row r="2" spans="2:20" ht="15.75" x14ac:dyDescent="0.25">
      <c r="B2" s="364" t="s">
        <v>19</v>
      </c>
      <c r="C2" s="364"/>
      <c r="D2" s="364"/>
      <c r="E2" s="364"/>
      <c r="F2" s="364"/>
      <c r="G2" s="364"/>
      <c r="H2" s="364"/>
    </row>
    <row r="3" spans="2:20" ht="15.75" x14ac:dyDescent="0.25">
      <c r="B3" s="364"/>
      <c r="C3" s="364"/>
      <c r="D3" s="364"/>
      <c r="E3" s="364"/>
      <c r="F3" s="364"/>
      <c r="G3" s="364"/>
      <c r="H3" s="364"/>
    </row>
    <row r="4" spans="2:20" ht="15.75" x14ac:dyDescent="0.25">
      <c r="B4" s="364" t="s">
        <v>20</v>
      </c>
      <c r="C4" s="364"/>
      <c r="D4" s="364"/>
      <c r="E4" s="364"/>
      <c r="F4" s="364"/>
      <c r="G4" s="364"/>
      <c r="H4" s="364"/>
    </row>
    <row r="5" spans="2:20" s="32" customFormat="1" ht="17.25" thickBot="1" x14ac:dyDescent="0.25">
      <c r="B5" s="25"/>
      <c r="C5" s="25"/>
      <c r="D5" s="25"/>
      <c r="E5" s="26"/>
      <c r="F5" s="27"/>
      <c r="G5" s="27"/>
      <c r="H5" s="28"/>
      <c r="I5" s="29"/>
      <c r="J5" s="24"/>
      <c r="K5" s="30"/>
      <c r="L5" s="30"/>
      <c r="M5" s="31"/>
      <c r="N5" s="31"/>
      <c r="R5" s="33"/>
      <c r="S5" s="33"/>
      <c r="T5" s="33"/>
    </row>
    <row r="6" spans="2:20" ht="16.5" thickBot="1" x14ac:dyDescent="0.3">
      <c r="D6" s="365" t="s">
        <v>21</v>
      </c>
      <c r="E6" s="366"/>
      <c r="F6" s="367"/>
      <c r="G6" s="34"/>
      <c r="I6" s="24"/>
    </row>
    <row r="7" spans="2:20" ht="49.5" x14ac:dyDescent="0.25">
      <c r="B7" s="35" t="s">
        <v>4</v>
      </c>
      <c r="C7" s="35" t="s">
        <v>22</v>
      </c>
      <c r="D7" s="36" t="s">
        <v>23</v>
      </c>
      <c r="E7" s="36" t="s">
        <v>24</v>
      </c>
      <c r="F7" s="36" t="s">
        <v>25</v>
      </c>
      <c r="G7" s="35" t="s">
        <v>26</v>
      </c>
      <c r="H7" s="35" t="s">
        <v>27</v>
      </c>
    </row>
    <row r="8" spans="2:20" ht="16.5" x14ac:dyDescent="0.25">
      <c r="B8" s="368">
        <v>1</v>
      </c>
      <c r="C8" s="37" t="s">
        <v>28</v>
      </c>
      <c r="D8" s="37">
        <v>15</v>
      </c>
      <c r="E8" s="38">
        <f>COPEIRA!D111</f>
        <v>5659.7848623425425</v>
      </c>
      <c r="F8" s="38">
        <f>D8*E8</f>
        <v>84896.772935138142</v>
      </c>
      <c r="G8" s="38">
        <f>F8*12</f>
        <v>1018761.2752216577</v>
      </c>
      <c r="H8" s="39">
        <f>F8*24</f>
        <v>2037522.5504433154</v>
      </c>
    </row>
    <row r="9" spans="2:20" ht="16.5" x14ac:dyDescent="0.25">
      <c r="B9" s="369"/>
      <c r="C9" s="37" t="s">
        <v>29</v>
      </c>
      <c r="D9" s="37">
        <v>1</v>
      </c>
      <c r="E9" s="38">
        <f>ENCARREGADA!D111</f>
        <v>7233.2094167462628</v>
      </c>
      <c r="F9" s="38">
        <f>D9*E9</f>
        <v>7233.2094167462628</v>
      </c>
      <c r="G9" s="38">
        <f>F9*12</f>
        <v>86798.51300095515</v>
      </c>
      <c r="H9" s="39">
        <f>F9*24</f>
        <v>173597.0260019103</v>
      </c>
    </row>
    <row r="10" spans="2:20" ht="16.5" x14ac:dyDescent="0.25">
      <c r="B10" s="370"/>
      <c r="C10" s="37" t="s">
        <v>30</v>
      </c>
      <c r="D10" s="37">
        <v>1</v>
      </c>
      <c r="E10" s="38">
        <f>GARÇOM!D111</f>
        <v>5804.3206184744113</v>
      </c>
      <c r="F10" s="38">
        <f>D10*E10</f>
        <v>5804.3206184744113</v>
      </c>
      <c r="G10" s="38">
        <f>F10*12</f>
        <v>69651.847421692932</v>
      </c>
      <c r="H10" s="39">
        <f>F10*24</f>
        <v>139303.69484338586</v>
      </c>
    </row>
    <row r="11" spans="2:20" ht="16.5" x14ac:dyDescent="0.25">
      <c r="B11" s="360" t="s">
        <v>31</v>
      </c>
      <c r="C11" s="361"/>
      <c r="D11" s="361"/>
      <c r="E11" s="362"/>
      <c r="F11" s="40">
        <f>SUM(F8:F10)</f>
        <v>97934.302970358811</v>
      </c>
      <c r="G11" s="40">
        <f>SUM(G8:G10)</f>
        <v>1175211.6356443057</v>
      </c>
      <c r="H11" s="41">
        <f>SUM(H8:H10)</f>
        <v>2350423.2712886115</v>
      </c>
    </row>
    <row r="12" spans="2:20" ht="12.75" x14ac:dyDescent="0.25"/>
    <row r="13" spans="2:20" ht="12.75" x14ac:dyDescent="0.25"/>
    <row r="14" spans="2:20" ht="12.75" x14ac:dyDescent="0.25"/>
    <row r="15" spans="2:20" ht="25.5" hidden="1" x14ac:dyDescent="0.25">
      <c r="E15" s="24" t="s">
        <v>32</v>
      </c>
      <c r="F15" s="42">
        <f>F11*0.5%</f>
        <v>489.67151485179409</v>
      </c>
    </row>
    <row r="16" spans="2:20" ht="12.75" hidden="1" x14ac:dyDescent="0.25">
      <c r="E16" s="24" t="s">
        <v>33</v>
      </c>
      <c r="F16" s="42">
        <f>F11*0.7%</f>
        <v>685.54012079251163</v>
      </c>
    </row>
    <row r="17" spans="5:8" ht="12.75" hidden="1" x14ac:dyDescent="0.25">
      <c r="E17" s="24" t="s">
        <v>34</v>
      </c>
      <c r="F17" s="42">
        <f>F11*0.9%</f>
        <v>881.4087267332294</v>
      </c>
    </row>
    <row r="18" spans="5:8" ht="12.75" hidden="1" x14ac:dyDescent="0.25">
      <c r="E18" s="24" t="s">
        <v>35</v>
      </c>
      <c r="F18" s="42">
        <f>F11*1.5%</f>
        <v>1469.0145445553821</v>
      </c>
    </row>
    <row r="19" spans="5:8" ht="12.75" hidden="1" x14ac:dyDescent="0.25">
      <c r="F19" s="42">
        <f>F11*2.5%</f>
        <v>2448.3575742589705</v>
      </c>
    </row>
    <row r="20" spans="5:8" ht="12.75" hidden="1" x14ac:dyDescent="0.25"/>
    <row r="21" spans="5:8" ht="12.75" hidden="1" x14ac:dyDescent="0.25"/>
    <row r="22" spans="5:8" ht="12.75" x14ac:dyDescent="0.25">
      <c r="H22" s="42"/>
    </row>
    <row r="23" spans="5:8" ht="12.75" x14ac:dyDescent="0.25"/>
  </sheetData>
  <mergeCells count="7">
    <mergeCell ref="B11:E11"/>
    <mergeCell ref="B1:H1"/>
    <mergeCell ref="B2:H2"/>
    <mergeCell ref="B3:H3"/>
    <mergeCell ref="B4:H4"/>
    <mergeCell ref="D6:F6"/>
    <mergeCell ref="B8:B10"/>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50158-DDDC-47D8-BE42-D8052C49AB49}">
  <dimension ref="B1:GB114"/>
  <sheetViews>
    <sheetView topLeftCell="A104" workbookViewId="0">
      <selection activeCell="D111" sqref="D111:E111"/>
    </sheetView>
  </sheetViews>
  <sheetFormatPr defaultRowHeight="12.75" x14ac:dyDescent="0.25"/>
  <cols>
    <col min="1" max="1" width="3.85546875" style="43" customWidth="1"/>
    <col min="2" max="2" width="5.42578125" style="43" customWidth="1"/>
    <col min="3" max="3" width="64.28515625" style="145" customWidth="1"/>
    <col min="4" max="4" width="9.140625" style="43" bestFit="1"/>
    <col min="5" max="5" width="14.5703125" style="124" bestFit="1" customWidth="1"/>
    <col min="6" max="6" width="3.7109375" style="124" customWidth="1"/>
    <col min="7" max="7" width="72.28515625" style="43" customWidth="1"/>
    <col min="8" max="8" width="9.140625" style="44"/>
    <col min="9" max="256" width="9.140625" style="43"/>
    <col min="257" max="257" width="3.85546875" style="43" customWidth="1"/>
    <col min="258" max="258" width="5.42578125" style="43" customWidth="1"/>
    <col min="259" max="259" width="64.28515625" style="43" customWidth="1"/>
    <col min="260" max="260" width="9.140625" style="43" bestFit="1"/>
    <col min="261" max="261" width="14.5703125" style="43" bestFit="1" customWidth="1"/>
    <col min="262" max="262" width="3.7109375" style="43" customWidth="1"/>
    <col min="263" max="263" width="72.28515625" style="43" customWidth="1"/>
    <col min="264" max="512" width="9.140625" style="43"/>
    <col min="513" max="513" width="3.85546875" style="43" customWidth="1"/>
    <col min="514" max="514" width="5.42578125" style="43" customWidth="1"/>
    <col min="515" max="515" width="64.28515625" style="43" customWidth="1"/>
    <col min="516" max="516" width="9.140625" style="43" bestFit="1"/>
    <col min="517" max="517" width="14.5703125" style="43" bestFit="1" customWidth="1"/>
    <col min="518" max="518" width="3.7109375" style="43" customWidth="1"/>
    <col min="519" max="519" width="72.28515625" style="43" customWidth="1"/>
    <col min="520" max="768" width="9.140625" style="43"/>
    <col min="769" max="769" width="3.85546875" style="43" customWidth="1"/>
    <col min="770" max="770" width="5.42578125" style="43" customWidth="1"/>
    <col min="771" max="771" width="64.28515625" style="43" customWidth="1"/>
    <col min="772" max="772" width="9.140625" style="43" bestFit="1"/>
    <col min="773" max="773" width="14.5703125" style="43" bestFit="1" customWidth="1"/>
    <col min="774" max="774" width="3.7109375" style="43" customWidth="1"/>
    <col min="775" max="775" width="72.28515625" style="43" customWidth="1"/>
    <col min="776" max="1024" width="9.140625" style="43"/>
    <col min="1025" max="1025" width="3.85546875" style="43" customWidth="1"/>
    <col min="1026" max="1026" width="5.42578125" style="43" customWidth="1"/>
    <col min="1027" max="1027" width="64.28515625" style="43" customWidth="1"/>
    <col min="1028" max="1028" width="9.140625" style="43" bestFit="1"/>
    <col min="1029" max="1029" width="14.5703125" style="43" bestFit="1" customWidth="1"/>
    <col min="1030" max="1030" width="3.7109375" style="43" customWidth="1"/>
    <col min="1031" max="1031" width="72.28515625" style="43" customWidth="1"/>
    <col min="1032" max="1280" width="9.140625" style="43"/>
    <col min="1281" max="1281" width="3.85546875" style="43" customWidth="1"/>
    <col min="1282" max="1282" width="5.42578125" style="43" customWidth="1"/>
    <col min="1283" max="1283" width="64.28515625" style="43" customWidth="1"/>
    <col min="1284" max="1284" width="9.140625" style="43" bestFit="1"/>
    <col min="1285" max="1285" width="14.5703125" style="43" bestFit="1" customWidth="1"/>
    <col min="1286" max="1286" width="3.7109375" style="43" customWidth="1"/>
    <col min="1287" max="1287" width="72.28515625" style="43" customWidth="1"/>
    <col min="1288" max="1536" width="9.140625" style="43"/>
    <col min="1537" max="1537" width="3.85546875" style="43" customWidth="1"/>
    <col min="1538" max="1538" width="5.42578125" style="43" customWidth="1"/>
    <col min="1539" max="1539" width="64.28515625" style="43" customWidth="1"/>
    <col min="1540" max="1540" width="9.140625" style="43" bestFit="1"/>
    <col min="1541" max="1541" width="14.5703125" style="43" bestFit="1" customWidth="1"/>
    <col min="1542" max="1542" width="3.7109375" style="43" customWidth="1"/>
    <col min="1543" max="1543" width="72.28515625" style="43" customWidth="1"/>
    <col min="1544" max="1792" width="9.140625" style="43"/>
    <col min="1793" max="1793" width="3.85546875" style="43" customWidth="1"/>
    <col min="1794" max="1794" width="5.42578125" style="43" customWidth="1"/>
    <col min="1795" max="1795" width="64.28515625" style="43" customWidth="1"/>
    <col min="1796" max="1796" width="9.140625" style="43" bestFit="1"/>
    <col min="1797" max="1797" width="14.5703125" style="43" bestFit="1" customWidth="1"/>
    <col min="1798" max="1798" width="3.7109375" style="43" customWidth="1"/>
    <col min="1799" max="1799" width="72.28515625" style="43" customWidth="1"/>
    <col min="1800" max="2048" width="9.140625" style="43"/>
    <col min="2049" max="2049" width="3.85546875" style="43" customWidth="1"/>
    <col min="2050" max="2050" width="5.42578125" style="43" customWidth="1"/>
    <col min="2051" max="2051" width="64.28515625" style="43" customWidth="1"/>
    <col min="2052" max="2052" width="9.140625" style="43" bestFit="1"/>
    <col min="2053" max="2053" width="14.5703125" style="43" bestFit="1" customWidth="1"/>
    <col min="2054" max="2054" width="3.7109375" style="43" customWidth="1"/>
    <col min="2055" max="2055" width="72.28515625" style="43" customWidth="1"/>
    <col min="2056" max="2304" width="9.140625" style="43"/>
    <col min="2305" max="2305" width="3.85546875" style="43" customWidth="1"/>
    <col min="2306" max="2306" width="5.42578125" style="43" customWidth="1"/>
    <col min="2307" max="2307" width="64.28515625" style="43" customWidth="1"/>
    <col min="2308" max="2308" width="9.140625" style="43" bestFit="1"/>
    <col min="2309" max="2309" width="14.5703125" style="43" bestFit="1" customWidth="1"/>
    <col min="2310" max="2310" width="3.7109375" style="43" customWidth="1"/>
    <col min="2311" max="2311" width="72.28515625" style="43" customWidth="1"/>
    <col min="2312" max="2560" width="9.140625" style="43"/>
    <col min="2561" max="2561" width="3.85546875" style="43" customWidth="1"/>
    <col min="2562" max="2562" width="5.42578125" style="43" customWidth="1"/>
    <col min="2563" max="2563" width="64.28515625" style="43" customWidth="1"/>
    <col min="2564" max="2564" width="9.140625" style="43" bestFit="1"/>
    <col min="2565" max="2565" width="14.5703125" style="43" bestFit="1" customWidth="1"/>
    <col min="2566" max="2566" width="3.7109375" style="43" customWidth="1"/>
    <col min="2567" max="2567" width="72.28515625" style="43" customWidth="1"/>
    <col min="2568" max="2816" width="9.140625" style="43"/>
    <col min="2817" max="2817" width="3.85546875" style="43" customWidth="1"/>
    <col min="2818" max="2818" width="5.42578125" style="43" customWidth="1"/>
    <col min="2819" max="2819" width="64.28515625" style="43" customWidth="1"/>
    <col min="2820" max="2820" width="9.140625" style="43" bestFit="1"/>
    <col min="2821" max="2821" width="14.5703125" style="43" bestFit="1" customWidth="1"/>
    <col min="2822" max="2822" width="3.7109375" style="43" customWidth="1"/>
    <col min="2823" max="2823" width="72.28515625" style="43" customWidth="1"/>
    <col min="2824" max="3072" width="9.140625" style="43"/>
    <col min="3073" max="3073" width="3.85546875" style="43" customWidth="1"/>
    <col min="3074" max="3074" width="5.42578125" style="43" customWidth="1"/>
    <col min="3075" max="3075" width="64.28515625" style="43" customWidth="1"/>
    <col min="3076" max="3076" width="9.140625" style="43" bestFit="1"/>
    <col min="3077" max="3077" width="14.5703125" style="43" bestFit="1" customWidth="1"/>
    <col min="3078" max="3078" width="3.7109375" style="43" customWidth="1"/>
    <col min="3079" max="3079" width="72.28515625" style="43" customWidth="1"/>
    <col min="3080" max="3328" width="9.140625" style="43"/>
    <col min="3329" max="3329" width="3.85546875" style="43" customWidth="1"/>
    <col min="3330" max="3330" width="5.42578125" style="43" customWidth="1"/>
    <col min="3331" max="3331" width="64.28515625" style="43" customWidth="1"/>
    <col min="3332" max="3332" width="9.140625" style="43" bestFit="1"/>
    <col min="3333" max="3333" width="14.5703125" style="43" bestFit="1" customWidth="1"/>
    <col min="3334" max="3334" width="3.7109375" style="43" customWidth="1"/>
    <col min="3335" max="3335" width="72.28515625" style="43" customWidth="1"/>
    <col min="3336" max="3584" width="9.140625" style="43"/>
    <col min="3585" max="3585" width="3.85546875" style="43" customWidth="1"/>
    <col min="3586" max="3586" width="5.42578125" style="43" customWidth="1"/>
    <col min="3587" max="3587" width="64.28515625" style="43" customWidth="1"/>
    <col min="3588" max="3588" width="9.140625" style="43" bestFit="1"/>
    <col min="3589" max="3589" width="14.5703125" style="43" bestFit="1" customWidth="1"/>
    <col min="3590" max="3590" width="3.7109375" style="43" customWidth="1"/>
    <col min="3591" max="3591" width="72.28515625" style="43" customWidth="1"/>
    <col min="3592" max="3840" width="9.140625" style="43"/>
    <col min="3841" max="3841" width="3.85546875" style="43" customWidth="1"/>
    <col min="3842" max="3842" width="5.42578125" style="43" customWidth="1"/>
    <col min="3843" max="3843" width="64.28515625" style="43" customWidth="1"/>
    <col min="3844" max="3844" width="9.140625" style="43" bestFit="1"/>
    <col min="3845" max="3845" width="14.5703125" style="43" bestFit="1" customWidth="1"/>
    <col min="3846" max="3846" width="3.7109375" style="43" customWidth="1"/>
    <col min="3847" max="3847" width="72.28515625" style="43" customWidth="1"/>
    <col min="3848" max="4096" width="9.140625" style="43"/>
    <col min="4097" max="4097" width="3.85546875" style="43" customWidth="1"/>
    <col min="4098" max="4098" width="5.42578125" style="43" customWidth="1"/>
    <col min="4099" max="4099" width="64.28515625" style="43" customWidth="1"/>
    <col min="4100" max="4100" width="9.140625" style="43" bestFit="1"/>
    <col min="4101" max="4101" width="14.5703125" style="43" bestFit="1" customWidth="1"/>
    <col min="4102" max="4102" width="3.7109375" style="43" customWidth="1"/>
    <col min="4103" max="4103" width="72.28515625" style="43" customWidth="1"/>
    <col min="4104" max="4352" width="9.140625" style="43"/>
    <col min="4353" max="4353" width="3.85546875" style="43" customWidth="1"/>
    <col min="4354" max="4354" width="5.42578125" style="43" customWidth="1"/>
    <col min="4355" max="4355" width="64.28515625" style="43" customWidth="1"/>
    <col min="4356" max="4356" width="9.140625" style="43" bestFit="1"/>
    <col min="4357" max="4357" width="14.5703125" style="43" bestFit="1" customWidth="1"/>
    <col min="4358" max="4358" width="3.7109375" style="43" customWidth="1"/>
    <col min="4359" max="4359" width="72.28515625" style="43" customWidth="1"/>
    <col min="4360" max="4608" width="9.140625" style="43"/>
    <col min="4609" max="4609" width="3.85546875" style="43" customWidth="1"/>
    <col min="4610" max="4610" width="5.42578125" style="43" customWidth="1"/>
    <col min="4611" max="4611" width="64.28515625" style="43" customWidth="1"/>
    <col min="4612" max="4612" width="9.140625" style="43" bestFit="1"/>
    <col min="4613" max="4613" width="14.5703125" style="43" bestFit="1" customWidth="1"/>
    <col min="4614" max="4614" width="3.7109375" style="43" customWidth="1"/>
    <col min="4615" max="4615" width="72.28515625" style="43" customWidth="1"/>
    <col min="4616" max="4864" width="9.140625" style="43"/>
    <col min="4865" max="4865" width="3.85546875" style="43" customWidth="1"/>
    <col min="4866" max="4866" width="5.42578125" style="43" customWidth="1"/>
    <col min="4867" max="4867" width="64.28515625" style="43" customWidth="1"/>
    <col min="4868" max="4868" width="9.140625" style="43" bestFit="1"/>
    <col min="4869" max="4869" width="14.5703125" style="43" bestFit="1" customWidth="1"/>
    <col min="4870" max="4870" width="3.7109375" style="43" customWidth="1"/>
    <col min="4871" max="4871" width="72.28515625" style="43" customWidth="1"/>
    <col min="4872" max="5120" width="9.140625" style="43"/>
    <col min="5121" max="5121" width="3.85546875" style="43" customWidth="1"/>
    <col min="5122" max="5122" width="5.42578125" style="43" customWidth="1"/>
    <col min="5123" max="5123" width="64.28515625" style="43" customWidth="1"/>
    <col min="5124" max="5124" width="9.140625" style="43" bestFit="1"/>
    <col min="5125" max="5125" width="14.5703125" style="43" bestFit="1" customWidth="1"/>
    <col min="5126" max="5126" width="3.7109375" style="43" customWidth="1"/>
    <col min="5127" max="5127" width="72.28515625" style="43" customWidth="1"/>
    <col min="5128" max="5376" width="9.140625" style="43"/>
    <col min="5377" max="5377" width="3.85546875" style="43" customWidth="1"/>
    <col min="5378" max="5378" width="5.42578125" style="43" customWidth="1"/>
    <col min="5379" max="5379" width="64.28515625" style="43" customWidth="1"/>
    <col min="5380" max="5380" width="9.140625" style="43" bestFit="1"/>
    <col min="5381" max="5381" width="14.5703125" style="43" bestFit="1" customWidth="1"/>
    <col min="5382" max="5382" width="3.7109375" style="43" customWidth="1"/>
    <col min="5383" max="5383" width="72.28515625" style="43" customWidth="1"/>
    <col min="5384" max="5632" width="9.140625" style="43"/>
    <col min="5633" max="5633" width="3.85546875" style="43" customWidth="1"/>
    <col min="5634" max="5634" width="5.42578125" style="43" customWidth="1"/>
    <col min="5635" max="5635" width="64.28515625" style="43" customWidth="1"/>
    <col min="5636" max="5636" width="9.140625" style="43" bestFit="1"/>
    <col min="5637" max="5637" width="14.5703125" style="43" bestFit="1" customWidth="1"/>
    <col min="5638" max="5638" width="3.7109375" style="43" customWidth="1"/>
    <col min="5639" max="5639" width="72.28515625" style="43" customWidth="1"/>
    <col min="5640" max="5888" width="9.140625" style="43"/>
    <col min="5889" max="5889" width="3.85546875" style="43" customWidth="1"/>
    <col min="5890" max="5890" width="5.42578125" style="43" customWidth="1"/>
    <col min="5891" max="5891" width="64.28515625" style="43" customWidth="1"/>
    <col min="5892" max="5892" width="9.140625" style="43" bestFit="1"/>
    <col min="5893" max="5893" width="14.5703125" style="43" bestFit="1" customWidth="1"/>
    <col min="5894" max="5894" width="3.7109375" style="43" customWidth="1"/>
    <col min="5895" max="5895" width="72.28515625" style="43" customWidth="1"/>
    <col min="5896" max="6144" width="9.140625" style="43"/>
    <col min="6145" max="6145" width="3.85546875" style="43" customWidth="1"/>
    <col min="6146" max="6146" width="5.42578125" style="43" customWidth="1"/>
    <col min="6147" max="6147" width="64.28515625" style="43" customWidth="1"/>
    <col min="6148" max="6148" width="9.140625" style="43" bestFit="1"/>
    <col min="6149" max="6149" width="14.5703125" style="43" bestFit="1" customWidth="1"/>
    <col min="6150" max="6150" width="3.7109375" style="43" customWidth="1"/>
    <col min="6151" max="6151" width="72.28515625" style="43" customWidth="1"/>
    <col min="6152" max="6400" width="9.140625" style="43"/>
    <col min="6401" max="6401" width="3.85546875" style="43" customWidth="1"/>
    <col min="6402" max="6402" width="5.42578125" style="43" customWidth="1"/>
    <col min="6403" max="6403" width="64.28515625" style="43" customWidth="1"/>
    <col min="6404" max="6404" width="9.140625" style="43" bestFit="1"/>
    <col min="6405" max="6405" width="14.5703125" style="43" bestFit="1" customWidth="1"/>
    <col min="6406" max="6406" width="3.7109375" style="43" customWidth="1"/>
    <col min="6407" max="6407" width="72.28515625" style="43" customWidth="1"/>
    <col min="6408" max="6656" width="9.140625" style="43"/>
    <col min="6657" max="6657" width="3.85546875" style="43" customWidth="1"/>
    <col min="6658" max="6658" width="5.42578125" style="43" customWidth="1"/>
    <col min="6659" max="6659" width="64.28515625" style="43" customWidth="1"/>
    <col min="6660" max="6660" width="9.140625" style="43" bestFit="1"/>
    <col min="6661" max="6661" width="14.5703125" style="43" bestFit="1" customWidth="1"/>
    <col min="6662" max="6662" width="3.7109375" style="43" customWidth="1"/>
    <col min="6663" max="6663" width="72.28515625" style="43" customWidth="1"/>
    <col min="6664" max="6912" width="9.140625" style="43"/>
    <col min="6913" max="6913" width="3.85546875" style="43" customWidth="1"/>
    <col min="6914" max="6914" width="5.42578125" style="43" customWidth="1"/>
    <col min="6915" max="6915" width="64.28515625" style="43" customWidth="1"/>
    <col min="6916" max="6916" width="9.140625" style="43" bestFit="1"/>
    <col min="6917" max="6917" width="14.5703125" style="43" bestFit="1" customWidth="1"/>
    <col min="6918" max="6918" width="3.7109375" style="43" customWidth="1"/>
    <col min="6919" max="6919" width="72.28515625" style="43" customWidth="1"/>
    <col min="6920" max="7168" width="9.140625" style="43"/>
    <col min="7169" max="7169" width="3.85546875" style="43" customWidth="1"/>
    <col min="7170" max="7170" width="5.42578125" style="43" customWidth="1"/>
    <col min="7171" max="7171" width="64.28515625" style="43" customWidth="1"/>
    <col min="7172" max="7172" width="9.140625" style="43" bestFit="1"/>
    <col min="7173" max="7173" width="14.5703125" style="43" bestFit="1" customWidth="1"/>
    <col min="7174" max="7174" width="3.7109375" style="43" customWidth="1"/>
    <col min="7175" max="7175" width="72.28515625" style="43" customWidth="1"/>
    <col min="7176" max="7424" width="9.140625" style="43"/>
    <col min="7425" max="7425" width="3.85546875" style="43" customWidth="1"/>
    <col min="7426" max="7426" width="5.42578125" style="43" customWidth="1"/>
    <col min="7427" max="7427" width="64.28515625" style="43" customWidth="1"/>
    <col min="7428" max="7428" width="9.140625" style="43" bestFit="1"/>
    <col min="7429" max="7429" width="14.5703125" style="43" bestFit="1" customWidth="1"/>
    <col min="7430" max="7430" width="3.7109375" style="43" customWidth="1"/>
    <col min="7431" max="7431" width="72.28515625" style="43" customWidth="1"/>
    <col min="7432" max="7680" width="9.140625" style="43"/>
    <col min="7681" max="7681" width="3.85546875" style="43" customWidth="1"/>
    <col min="7682" max="7682" width="5.42578125" style="43" customWidth="1"/>
    <col min="7683" max="7683" width="64.28515625" style="43" customWidth="1"/>
    <col min="7684" max="7684" width="9.140625" style="43" bestFit="1"/>
    <col min="7685" max="7685" width="14.5703125" style="43" bestFit="1" customWidth="1"/>
    <col min="7686" max="7686" width="3.7109375" style="43" customWidth="1"/>
    <col min="7687" max="7687" width="72.28515625" style="43" customWidth="1"/>
    <col min="7688" max="7936" width="9.140625" style="43"/>
    <col min="7937" max="7937" width="3.85546875" style="43" customWidth="1"/>
    <col min="7938" max="7938" width="5.42578125" style="43" customWidth="1"/>
    <col min="7939" max="7939" width="64.28515625" style="43" customWidth="1"/>
    <col min="7940" max="7940" width="9.140625" style="43" bestFit="1"/>
    <col min="7941" max="7941" width="14.5703125" style="43" bestFit="1" customWidth="1"/>
    <col min="7942" max="7942" width="3.7109375" style="43" customWidth="1"/>
    <col min="7943" max="7943" width="72.28515625" style="43" customWidth="1"/>
    <col min="7944" max="8192" width="9.140625" style="43"/>
    <col min="8193" max="8193" width="3.85546875" style="43" customWidth="1"/>
    <col min="8194" max="8194" width="5.42578125" style="43" customWidth="1"/>
    <col min="8195" max="8195" width="64.28515625" style="43" customWidth="1"/>
    <col min="8196" max="8196" width="9.140625" style="43" bestFit="1"/>
    <col min="8197" max="8197" width="14.5703125" style="43" bestFit="1" customWidth="1"/>
    <col min="8198" max="8198" width="3.7109375" style="43" customWidth="1"/>
    <col min="8199" max="8199" width="72.28515625" style="43" customWidth="1"/>
    <col min="8200" max="8448" width="9.140625" style="43"/>
    <col min="8449" max="8449" width="3.85546875" style="43" customWidth="1"/>
    <col min="8450" max="8450" width="5.42578125" style="43" customWidth="1"/>
    <col min="8451" max="8451" width="64.28515625" style="43" customWidth="1"/>
    <col min="8452" max="8452" width="9.140625" style="43" bestFit="1"/>
    <col min="8453" max="8453" width="14.5703125" style="43" bestFit="1" customWidth="1"/>
    <col min="8454" max="8454" width="3.7109375" style="43" customWidth="1"/>
    <col min="8455" max="8455" width="72.28515625" style="43" customWidth="1"/>
    <col min="8456" max="8704" width="9.140625" style="43"/>
    <col min="8705" max="8705" width="3.85546875" style="43" customWidth="1"/>
    <col min="8706" max="8706" width="5.42578125" style="43" customWidth="1"/>
    <col min="8707" max="8707" width="64.28515625" style="43" customWidth="1"/>
    <col min="8708" max="8708" width="9.140625" style="43" bestFit="1"/>
    <col min="8709" max="8709" width="14.5703125" style="43" bestFit="1" customWidth="1"/>
    <col min="8710" max="8710" width="3.7109375" style="43" customWidth="1"/>
    <col min="8711" max="8711" width="72.28515625" style="43" customWidth="1"/>
    <col min="8712" max="8960" width="9.140625" style="43"/>
    <col min="8961" max="8961" width="3.85546875" style="43" customWidth="1"/>
    <col min="8962" max="8962" width="5.42578125" style="43" customWidth="1"/>
    <col min="8963" max="8963" width="64.28515625" style="43" customWidth="1"/>
    <col min="8964" max="8964" width="9.140625" style="43" bestFit="1"/>
    <col min="8965" max="8965" width="14.5703125" style="43" bestFit="1" customWidth="1"/>
    <col min="8966" max="8966" width="3.7109375" style="43" customWidth="1"/>
    <col min="8967" max="8967" width="72.28515625" style="43" customWidth="1"/>
    <col min="8968" max="9216" width="9.140625" style="43"/>
    <col min="9217" max="9217" width="3.85546875" style="43" customWidth="1"/>
    <col min="9218" max="9218" width="5.42578125" style="43" customWidth="1"/>
    <col min="9219" max="9219" width="64.28515625" style="43" customWidth="1"/>
    <col min="9220" max="9220" width="9.140625" style="43" bestFit="1"/>
    <col min="9221" max="9221" width="14.5703125" style="43" bestFit="1" customWidth="1"/>
    <col min="9222" max="9222" width="3.7109375" style="43" customWidth="1"/>
    <col min="9223" max="9223" width="72.28515625" style="43" customWidth="1"/>
    <col min="9224" max="9472" width="9.140625" style="43"/>
    <col min="9473" max="9473" width="3.85546875" style="43" customWidth="1"/>
    <col min="9474" max="9474" width="5.42578125" style="43" customWidth="1"/>
    <col min="9475" max="9475" width="64.28515625" style="43" customWidth="1"/>
    <col min="9476" max="9476" width="9.140625" style="43" bestFit="1"/>
    <col min="9477" max="9477" width="14.5703125" style="43" bestFit="1" customWidth="1"/>
    <col min="9478" max="9478" width="3.7109375" style="43" customWidth="1"/>
    <col min="9479" max="9479" width="72.28515625" style="43" customWidth="1"/>
    <col min="9480" max="9728" width="9.140625" style="43"/>
    <col min="9729" max="9729" width="3.85546875" style="43" customWidth="1"/>
    <col min="9730" max="9730" width="5.42578125" style="43" customWidth="1"/>
    <col min="9731" max="9731" width="64.28515625" style="43" customWidth="1"/>
    <col min="9732" max="9732" width="9.140625" style="43" bestFit="1"/>
    <col min="9733" max="9733" width="14.5703125" style="43" bestFit="1" customWidth="1"/>
    <col min="9734" max="9734" width="3.7109375" style="43" customWidth="1"/>
    <col min="9735" max="9735" width="72.28515625" style="43" customWidth="1"/>
    <col min="9736" max="9984" width="9.140625" style="43"/>
    <col min="9985" max="9985" width="3.85546875" style="43" customWidth="1"/>
    <col min="9986" max="9986" width="5.42578125" style="43" customWidth="1"/>
    <col min="9987" max="9987" width="64.28515625" style="43" customWidth="1"/>
    <col min="9988" max="9988" width="9.140625" style="43" bestFit="1"/>
    <col min="9989" max="9989" width="14.5703125" style="43" bestFit="1" customWidth="1"/>
    <col min="9990" max="9990" width="3.7109375" style="43" customWidth="1"/>
    <col min="9991" max="9991" width="72.28515625" style="43" customWidth="1"/>
    <col min="9992" max="10240" width="9.140625" style="43"/>
    <col min="10241" max="10241" width="3.85546875" style="43" customWidth="1"/>
    <col min="10242" max="10242" width="5.42578125" style="43" customWidth="1"/>
    <col min="10243" max="10243" width="64.28515625" style="43" customWidth="1"/>
    <col min="10244" max="10244" width="9.140625" style="43" bestFit="1"/>
    <col min="10245" max="10245" width="14.5703125" style="43" bestFit="1" customWidth="1"/>
    <col min="10246" max="10246" width="3.7109375" style="43" customWidth="1"/>
    <col min="10247" max="10247" width="72.28515625" style="43" customWidth="1"/>
    <col min="10248" max="10496" width="9.140625" style="43"/>
    <col min="10497" max="10497" width="3.85546875" style="43" customWidth="1"/>
    <col min="10498" max="10498" width="5.42578125" style="43" customWidth="1"/>
    <col min="10499" max="10499" width="64.28515625" style="43" customWidth="1"/>
    <col min="10500" max="10500" width="9.140625" style="43" bestFit="1"/>
    <col min="10501" max="10501" width="14.5703125" style="43" bestFit="1" customWidth="1"/>
    <col min="10502" max="10502" width="3.7109375" style="43" customWidth="1"/>
    <col min="10503" max="10503" width="72.28515625" style="43" customWidth="1"/>
    <col min="10504" max="10752" width="9.140625" style="43"/>
    <col min="10753" max="10753" width="3.85546875" style="43" customWidth="1"/>
    <col min="10754" max="10754" width="5.42578125" style="43" customWidth="1"/>
    <col min="10755" max="10755" width="64.28515625" style="43" customWidth="1"/>
    <col min="10756" max="10756" width="9.140625" style="43" bestFit="1"/>
    <col min="10757" max="10757" width="14.5703125" style="43" bestFit="1" customWidth="1"/>
    <col min="10758" max="10758" width="3.7109375" style="43" customWidth="1"/>
    <col min="10759" max="10759" width="72.28515625" style="43" customWidth="1"/>
    <col min="10760" max="11008" width="9.140625" style="43"/>
    <col min="11009" max="11009" width="3.85546875" style="43" customWidth="1"/>
    <col min="11010" max="11010" width="5.42578125" style="43" customWidth="1"/>
    <col min="11011" max="11011" width="64.28515625" style="43" customWidth="1"/>
    <col min="11012" max="11012" width="9.140625" style="43" bestFit="1"/>
    <col min="11013" max="11013" width="14.5703125" style="43" bestFit="1" customWidth="1"/>
    <col min="11014" max="11014" width="3.7109375" style="43" customWidth="1"/>
    <col min="11015" max="11015" width="72.28515625" style="43" customWidth="1"/>
    <col min="11016" max="11264" width="9.140625" style="43"/>
    <col min="11265" max="11265" width="3.85546875" style="43" customWidth="1"/>
    <col min="11266" max="11266" width="5.42578125" style="43" customWidth="1"/>
    <col min="11267" max="11267" width="64.28515625" style="43" customWidth="1"/>
    <col min="11268" max="11268" width="9.140625" style="43" bestFit="1"/>
    <col min="11269" max="11269" width="14.5703125" style="43" bestFit="1" customWidth="1"/>
    <col min="11270" max="11270" width="3.7109375" style="43" customWidth="1"/>
    <col min="11271" max="11271" width="72.28515625" style="43" customWidth="1"/>
    <col min="11272" max="11520" width="9.140625" style="43"/>
    <col min="11521" max="11521" width="3.85546875" style="43" customWidth="1"/>
    <col min="11522" max="11522" width="5.42578125" style="43" customWidth="1"/>
    <col min="11523" max="11523" width="64.28515625" style="43" customWidth="1"/>
    <col min="11524" max="11524" width="9.140625" style="43" bestFit="1"/>
    <col min="11525" max="11525" width="14.5703125" style="43" bestFit="1" customWidth="1"/>
    <col min="11526" max="11526" width="3.7109375" style="43" customWidth="1"/>
    <col min="11527" max="11527" width="72.28515625" style="43" customWidth="1"/>
    <col min="11528" max="11776" width="9.140625" style="43"/>
    <col min="11777" max="11777" width="3.85546875" style="43" customWidth="1"/>
    <col min="11778" max="11778" width="5.42578125" style="43" customWidth="1"/>
    <col min="11779" max="11779" width="64.28515625" style="43" customWidth="1"/>
    <col min="11780" max="11780" width="9.140625" style="43" bestFit="1"/>
    <col min="11781" max="11781" width="14.5703125" style="43" bestFit="1" customWidth="1"/>
    <col min="11782" max="11782" width="3.7109375" style="43" customWidth="1"/>
    <col min="11783" max="11783" width="72.28515625" style="43" customWidth="1"/>
    <col min="11784" max="12032" width="9.140625" style="43"/>
    <col min="12033" max="12033" width="3.85546875" style="43" customWidth="1"/>
    <col min="12034" max="12034" width="5.42578125" style="43" customWidth="1"/>
    <col min="12035" max="12035" width="64.28515625" style="43" customWidth="1"/>
    <col min="12036" max="12036" width="9.140625" style="43" bestFit="1"/>
    <col min="12037" max="12037" width="14.5703125" style="43" bestFit="1" customWidth="1"/>
    <col min="12038" max="12038" width="3.7109375" style="43" customWidth="1"/>
    <col min="12039" max="12039" width="72.28515625" style="43" customWidth="1"/>
    <col min="12040" max="12288" width="9.140625" style="43"/>
    <col min="12289" max="12289" width="3.85546875" style="43" customWidth="1"/>
    <col min="12290" max="12290" width="5.42578125" style="43" customWidth="1"/>
    <col min="12291" max="12291" width="64.28515625" style="43" customWidth="1"/>
    <col min="12292" max="12292" width="9.140625" style="43" bestFit="1"/>
    <col min="12293" max="12293" width="14.5703125" style="43" bestFit="1" customWidth="1"/>
    <col min="12294" max="12294" width="3.7109375" style="43" customWidth="1"/>
    <col min="12295" max="12295" width="72.28515625" style="43" customWidth="1"/>
    <col min="12296" max="12544" width="9.140625" style="43"/>
    <col min="12545" max="12545" width="3.85546875" style="43" customWidth="1"/>
    <col min="12546" max="12546" width="5.42578125" style="43" customWidth="1"/>
    <col min="12547" max="12547" width="64.28515625" style="43" customWidth="1"/>
    <col min="12548" max="12548" width="9.140625" style="43" bestFit="1"/>
    <col min="12549" max="12549" width="14.5703125" style="43" bestFit="1" customWidth="1"/>
    <col min="12550" max="12550" width="3.7109375" style="43" customWidth="1"/>
    <col min="12551" max="12551" width="72.28515625" style="43" customWidth="1"/>
    <col min="12552" max="12800" width="9.140625" style="43"/>
    <col min="12801" max="12801" width="3.85546875" style="43" customWidth="1"/>
    <col min="12802" max="12802" width="5.42578125" style="43" customWidth="1"/>
    <col min="12803" max="12803" width="64.28515625" style="43" customWidth="1"/>
    <col min="12804" max="12804" width="9.140625" style="43" bestFit="1"/>
    <col min="12805" max="12805" width="14.5703125" style="43" bestFit="1" customWidth="1"/>
    <col min="12806" max="12806" width="3.7109375" style="43" customWidth="1"/>
    <col min="12807" max="12807" width="72.28515625" style="43" customWidth="1"/>
    <col min="12808" max="13056" width="9.140625" style="43"/>
    <col min="13057" max="13057" width="3.85546875" style="43" customWidth="1"/>
    <col min="13058" max="13058" width="5.42578125" style="43" customWidth="1"/>
    <col min="13059" max="13059" width="64.28515625" style="43" customWidth="1"/>
    <col min="13060" max="13060" width="9.140625" style="43" bestFit="1"/>
    <col min="13061" max="13061" width="14.5703125" style="43" bestFit="1" customWidth="1"/>
    <col min="13062" max="13062" width="3.7109375" style="43" customWidth="1"/>
    <col min="13063" max="13063" width="72.28515625" style="43" customWidth="1"/>
    <col min="13064" max="13312" width="9.140625" style="43"/>
    <col min="13313" max="13313" width="3.85546875" style="43" customWidth="1"/>
    <col min="13314" max="13314" width="5.42578125" style="43" customWidth="1"/>
    <col min="13315" max="13315" width="64.28515625" style="43" customWidth="1"/>
    <col min="13316" max="13316" width="9.140625" style="43" bestFit="1"/>
    <col min="13317" max="13317" width="14.5703125" style="43" bestFit="1" customWidth="1"/>
    <col min="13318" max="13318" width="3.7109375" style="43" customWidth="1"/>
    <col min="13319" max="13319" width="72.28515625" style="43" customWidth="1"/>
    <col min="13320" max="13568" width="9.140625" style="43"/>
    <col min="13569" max="13569" width="3.85546875" style="43" customWidth="1"/>
    <col min="13570" max="13570" width="5.42578125" style="43" customWidth="1"/>
    <col min="13571" max="13571" width="64.28515625" style="43" customWidth="1"/>
    <col min="13572" max="13572" width="9.140625" style="43" bestFit="1"/>
    <col min="13573" max="13573" width="14.5703125" style="43" bestFit="1" customWidth="1"/>
    <col min="13574" max="13574" width="3.7109375" style="43" customWidth="1"/>
    <col min="13575" max="13575" width="72.28515625" style="43" customWidth="1"/>
    <col min="13576" max="13824" width="9.140625" style="43"/>
    <col min="13825" max="13825" width="3.85546875" style="43" customWidth="1"/>
    <col min="13826" max="13826" width="5.42578125" style="43" customWidth="1"/>
    <col min="13827" max="13827" width="64.28515625" style="43" customWidth="1"/>
    <col min="13828" max="13828" width="9.140625" style="43" bestFit="1"/>
    <col min="13829" max="13829" width="14.5703125" style="43" bestFit="1" customWidth="1"/>
    <col min="13830" max="13830" width="3.7109375" style="43" customWidth="1"/>
    <col min="13831" max="13831" width="72.28515625" style="43" customWidth="1"/>
    <col min="13832" max="14080" width="9.140625" style="43"/>
    <col min="14081" max="14081" width="3.85546875" style="43" customWidth="1"/>
    <col min="14082" max="14082" width="5.42578125" style="43" customWidth="1"/>
    <col min="14083" max="14083" width="64.28515625" style="43" customWidth="1"/>
    <col min="14084" max="14084" width="9.140625" style="43" bestFit="1"/>
    <col min="14085" max="14085" width="14.5703125" style="43" bestFit="1" customWidth="1"/>
    <col min="14086" max="14086" width="3.7109375" style="43" customWidth="1"/>
    <col min="14087" max="14087" width="72.28515625" style="43" customWidth="1"/>
    <col min="14088" max="14336" width="9.140625" style="43"/>
    <col min="14337" max="14337" width="3.85546875" style="43" customWidth="1"/>
    <col min="14338" max="14338" width="5.42578125" style="43" customWidth="1"/>
    <col min="14339" max="14339" width="64.28515625" style="43" customWidth="1"/>
    <col min="14340" max="14340" width="9.140625" style="43" bestFit="1"/>
    <col min="14341" max="14341" width="14.5703125" style="43" bestFit="1" customWidth="1"/>
    <col min="14342" max="14342" width="3.7109375" style="43" customWidth="1"/>
    <col min="14343" max="14343" width="72.28515625" style="43" customWidth="1"/>
    <col min="14344" max="14592" width="9.140625" style="43"/>
    <col min="14593" max="14593" width="3.85546875" style="43" customWidth="1"/>
    <col min="14594" max="14594" width="5.42578125" style="43" customWidth="1"/>
    <col min="14595" max="14595" width="64.28515625" style="43" customWidth="1"/>
    <col min="14596" max="14596" width="9.140625" style="43" bestFit="1"/>
    <col min="14597" max="14597" width="14.5703125" style="43" bestFit="1" customWidth="1"/>
    <col min="14598" max="14598" width="3.7109375" style="43" customWidth="1"/>
    <col min="14599" max="14599" width="72.28515625" style="43" customWidth="1"/>
    <col min="14600" max="14848" width="9.140625" style="43"/>
    <col min="14849" max="14849" width="3.85546875" style="43" customWidth="1"/>
    <col min="14850" max="14850" width="5.42578125" style="43" customWidth="1"/>
    <col min="14851" max="14851" width="64.28515625" style="43" customWidth="1"/>
    <col min="14852" max="14852" width="9.140625" style="43" bestFit="1"/>
    <col min="14853" max="14853" width="14.5703125" style="43" bestFit="1" customWidth="1"/>
    <col min="14854" max="14854" width="3.7109375" style="43" customWidth="1"/>
    <col min="14855" max="14855" width="72.28515625" style="43" customWidth="1"/>
    <col min="14856" max="15104" width="9.140625" style="43"/>
    <col min="15105" max="15105" width="3.85546875" style="43" customWidth="1"/>
    <col min="15106" max="15106" width="5.42578125" style="43" customWidth="1"/>
    <col min="15107" max="15107" width="64.28515625" style="43" customWidth="1"/>
    <col min="15108" max="15108" width="9.140625" style="43" bestFit="1"/>
    <col min="15109" max="15109" width="14.5703125" style="43" bestFit="1" customWidth="1"/>
    <col min="15110" max="15110" width="3.7109375" style="43" customWidth="1"/>
    <col min="15111" max="15111" width="72.28515625" style="43" customWidth="1"/>
    <col min="15112" max="15360" width="9.140625" style="43"/>
    <col min="15361" max="15361" width="3.85546875" style="43" customWidth="1"/>
    <col min="15362" max="15362" width="5.42578125" style="43" customWidth="1"/>
    <col min="15363" max="15363" width="64.28515625" style="43" customWidth="1"/>
    <col min="15364" max="15364" width="9.140625" style="43" bestFit="1"/>
    <col min="15365" max="15365" width="14.5703125" style="43" bestFit="1" customWidth="1"/>
    <col min="15366" max="15366" width="3.7109375" style="43" customWidth="1"/>
    <col min="15367" max="15367" width="72.28515625" style="43" customWidth="1"/>
    <col min="15368" max="15616" width="9.140625" style="43"/>
    <col min="15617" max="15617" width="3.85546875" style="43" customWidth="1"/>
    <col min="15618" max="15618" width="5.42578125" style="43" customWidth="1"/>
    <col min="15619" max="15619" width="64.28515625" style="43" customWidth="1"/>
    <col min="15620" max="15620" width="9.140625" style="43" bestFit="1"/>
    <col min="15621" max="15621" width="14.5703125" style="43" bestFit="1" customWidth="1"/>
    <col min="15622" max="15622" width="3.7109375" style="43" customWidth="1"/>
    <col min="15623" max="15623" width="72.28515625" style="43" customWidth="1"/>
    <col min="15624" max="15872" width="9.140625" style="43"/>
    <col min="15873" max="15873" width="3.85546875" style="43" customWidth="1"/>
    <col min="15874" max="15874" width="5.42578125" style="43" customWidth="1"/>
    <col min="15875" max="15875" width="64.28515625" style="43" customWidth="1"/>
    <col min="15876" max="15876" width="9.140625" style="43" bestFit="1"/>
    <col min="15877" max="15877" width="14.5703125" style="43" bestFit="1" customWidth="1"/>
    <col min="15878" max="15878" width="3.7109375" style="43" customWidth="1"/>
    <col min="15879" max="15879" width="72.28515625" style="43" customWidth="1"/>
    <col min="15880" max="16128" width="9.140625" style="43"/>
    <col min="16129" max="16129" width="3.85546875" style="43" customWidth="1"/>
    <col min="16130" max="16130" width="5.42578125" style="43" customWidth="1"/>
    <col min="16131" max="16131" width="64.28515625" style="43" customWidth="1"/>
    <col min="16132" max="16132" width="9.140625" style="43" bestFit="1"/>
    <col min="16133" max="16133" width="14.5703125" style="43" bestFit="1" customWidth="1"/>
    <col min="16134" max="16134" width="3.7109375" style="43" customWidth="1"/>
    <col min="16135" max="16135" width="72.28515625" style="43" customWidth="1"/>
    <col min="16136" max="16384" width="9.140625" style="43"/>
  </cols>
  <sheetData>
    <row r="1" spans="2:6" ht="21.75" customHeight="1" x14ac:dyDescent="0.25">
      <c r="B1" s="372" t="s">
        <v>36</v>
      </c>
      <c r="C1" s="373"/>
      <c r="D1" s="373"/>
      <c r="E1" s="374"/>
      <c r="F1" s="375"/>
    </row>
    <row r="2" spans="2:6" ht="14.1" customHeight="1" x14ac:dyDescent="0.25">
      <c r="B2" s="45" t="s">
        <v>37</v>
      </c>
      <c r="C2" s="46" t="s">
        <v>38</v>
      </c>
      <c r="D2" s="376"/>
      <c r="E2" s="377"/>
      <c r="F2" s="375"/>
    </row>
    <row r="3" spans="2:6" ht="14.1" customHeight="1" x14ac:dyDescent="0.25">
      <c r="B3" s="45" t="s">
        <v>39</v>
      </c>
      <c r="C3" s="46" t="s">
        <v>40</v>
      </c>
      <c r="D3" s="378" t="s">
        <v>41</v>
      </c>
      <c r="E3" s="377"/>
      <c r="F3" s="375"/>
    </row>
    <row r="4" spans="2:6" ht="14.1" customHeight="1" x14ac:dyDescent="0.25">
      <c r="B4" s="45" t="s">
        <v>42</v>
      </c>
      <c r="C4" s="46" t="s">
        <v>43</v>
      </c>
      <c r="D4" s="378">
        <v>2023</v>
      </c>
      <c r="E4" s="377"/>
      <c r="F4" s="375"/>
    </row>
    <row r="5" spans="2:6" ht="13.5" x14ac:dyDescent="0.25">
      <c r="B5" s="47" t="s">
        <v>44</v>
      </c>
      <c r="C5" s="46" t="s">
        <v>45</v>
      </c>
      <c r="D5" s="378">
        <v>24</v>
      </c>
      <c r="E5" s="377"/>
      <c r="F5" s="375"/>
    </row>
    <row r="6" spans="2:6" ht="13.5" x14ac:dyDescent="0.25">
      <c r="B6" s="379"/>
      <c r="C6" s="380"/>
      <c r="D6" s="380"/>
      <c r="E6" s="381"/>
      <c r="F6" s="375"/>
    </row>
    <row r="7" spans="2:6" ht="16.5" customHeight="1" x14ac:dyDescent="0.25">
      <c r="B7" s="49">
        <v>1</v>
      </c>
      <c r="C7" s="50" t="s">
        <v>46</v>
      </c>
      <c r="D7" s="382" t="s">
        <v>47</v>
      </c>
      <c r="E7" s="382"/>
      <c r="F7" s="375"/>
    </row>
    <row r="8" spans="2:6" ht="14.1" customHeight="1" x14ac:dyDescent="0.25">
      <c r="B8" s="51" t="s">
        <v>48</v>
      </c>
      <c r="C8" s="52" t="s">
        <v>49</v>
      </c>
      <c r="D8" s="383">
        <v>15</v>
      </c>
      <c r="E8" s="383"/>
      <c r="F8" s="375"/>
    </row>
    <row r="9" spans="2:6" ht="14.1" customHeight="1" x14ac:dyDescent="0.25">
      <c r="B9" s="53"/>
      <c r="C9" s="380"/>
      <c r="D9" s="380"/>
      <c r="E9" s="381"/>
      <c r="F9" s="375"/>
    </row>
    <row r="10" spans="2:6" ht="14.1" customHeight="1" x14ac:dyDescent="0.25">
      <c r="B10" s="384" t="s">
        <v>50</v>
      </c>
      <c r="C10" s="385"/>
      <c r="D10" s="385"/>
      <c r="E10" s="385"/>
      <c r="F10" s="375"/>
    </row>
    <row r="11" spans="2:6" ht="13.5" x14ac:dyDescent="0.25">
      <c r="B11" s="54">
        <v>1</v>
      </c>
      <c r="C11" s="55" t="s">
        <v>51</v>
      </c>
      <c r="D11" s="376" t="s">
        <v>28</v>
      </c>
      <c r="E11" s="386"/>
      <c r="F11" s="375"/>
    </row>
    <row r="12" spans="2:6" ht="14.1" customHeight="1" x14ac:dyDescent="0.25">
      <c r="B12" s="56">
        <v>2</v>
      </c>
      <c r="C12" s="55" t="s">
        <v>52</v>
      </c>
      <c r="D12" s="387">
        <v>1515.92</v>
      </c>
      <c r="E12" s="388"/>
      <c r="F12" s="375"/>
    </row>
    <row r="13" spans="2:6" ht="14.1" customHeight="1" x14ac:dyDescent="0.25">
      <c r="B13" s="56">
        <v>3</v>
      </c>
      <c r="C13" s="55" t="s">
        <v>53</v>
      </c>
      <c r="D13" s="376" t="s">
        <v>28</v>
      </c>
      <c r="E13" s="386"/>
      <c r="F13" s="375"/>
    </row>
    <row r="14" spans="2:6" ht="14.1" customHeight="1" x14ac:dyDescent="0.25">
      <c r="B14" s="56">
        <v>4</v>
      </c>
      <c r="C14" s="55" t="s">
        <v>54</v>
      </c>
      <c r="D14" s="389" t="s">
        <v>55</v>
      </c>
      <c r="E14" s="389"/>
      <c r="F14" s="375"/>
    </row>
    <row r="15" spans="2:6" ht="13.5" x14ac:dyDescent="0.25">
      <c r="B15" s="57"/>
      <c r="C15" s="57"/>
      <c r="D15" s="371"/>
      <c r="E15" s="371"/>
      <c r="F15" s="375"/>
    </row>
    <row r="16" spans="2:6" ht="13.5" x14ac:dyDescent="0.25">
      <c r="B16" s="57"/>
      <c r="C16" s="57"/>
      <c r="D16" s="58"/>
      <c r="E16" s="58"/>
      <c r="F16" s="375"/>
    </row>
    <row r="17" spans="2:184" ht="13.5" customHeight="1" x14ac:dyDescent="0.25">
      <c r="B17" s="391" t="s">
        <v>56</v>
      </c>
      <c r="C17" s="391"/>
      <c r="D17" s="392"/>
      <c r="E17" s="59" t="s">
        <v>57</v>
      </c>
      <c r="F17" s="375"/>
    </row>
    <row r="18" spans="2:184" ht="14.1" customHeight="1" x14ac:dyDescent="0.25">
      <c r="B18" s="49">
        <v>1</v>
      </c>
      <c r="C18" s="60" t="s">
        <v>58</v>
      </c>
      <c r="D18" s="61" t="s">
        <v>59</v>
      </c>
      <c r="E18" s="62" t="s">
        <v>60</v>
      </c>
      <c r="F18" s="375"/>
    </row>
    <row r="19" spans="2:184" ht="14.1" customHeight="1" x14ac:dyDescent="0.25">
      <c r="B19" s="56" t="s">
        <v>37</v>
      </c>
      <c r="C19" s="55" t="s">
        <v>61</v>
      </c>
      <c r="D19" s="63" t="s">
        <v>62</v>
      </c>
      <c r="E19" s="64">
        <v>1515.92</v>
      </c>
      <c r="F19" s="375"/>
      <c r="G19" s="65" t="s">
        <v>63</v>
      </c>
      <c r="H19" s="66"/>
      <c r="I19" s="65"/>
      <c r="J19" s="65"/>
      <c r="K19" s="65"/>
      <c r="L19" s="65"/>
      <c r="M19" s="65"/>
      <c r="N19" s="65"/>
      <c r="O19" s="65"/>
    </row>
    <row r="20" spans="2:184" ht="14.1" customHeight="1" x14ac:dyDescent="0.25">
      <c r="B20" s="393" t="s">
        <v>64</v>
      </c>
      <c r="C20" s="393"/>
      <c r="D20" s="393"/>
      <c r="E20" s="64">
        <f>E19</f>
        <v>1515.92</v>
      </c>
      <c r="F20" s="375"/>
    </row>
    <row r="21" spans="2:184" ht="12.75" customHeight="1" x14ac:dyDescent="0.25">
      <c r="B21" s="67"/>
      <c r="C21" s="57"/>
      <c r="D21" s="68"/>
      <c r="E21" s="69"/>
      <c r="F21" s="375"/>
    </row>
    <row r="22" spans="2:184" s="70" customFormat="1" ht="14.1" customHeight="1" x14ac:dyDescent="0.25">
      <c r="B22" s="391" t="s">
        <v>65</v>
      </c>
      <c r="C22" s="391"/>
      <c r="D22" s="391"/>
      <c r="E22" s="391"/>
      <c r="F22" s="375"/>
      <c r="H22" s="71"/>
    </row>
    <row r="23" spans="2:184" s="70" customFormat="1" ht="14.1" customHeight="1" x14ac:dyDescent="0.25">
      <c r="B23" s="49">
        <v>2</v>
      </c>
      <c r="C23" s="72" t="s">
        <v>66</v>
      </c>
      <c r="D23" s="73"/>
      <c r="E23" s="62" t="s">
        <v>60</v>
      </c>
      <c r="F23" s="375"/>
      <c r="H23" s="71"/>
    </row>
    <row r="24" spans="2:184" s="70" customFormat="1" ht="13.5" x14ac:dyDescent="0.25">
      <c r="B24" s="56" t="s">
        <v>37</v>
      </c>
      <c r="C24" s="48" t="s">
        <v>67</v>
      </c>
      <c r="D24" s="74"/>
      <c r="E24" s="64">
        <f xml:space="preserve"> TRUNC((5.5*2*22)-(E19*0.06),2)</f>
        <v>151.04</v>
      </c>
      <c r="F24" s="375"/>
      <c r="G24" s="65"/>
      <c r="H24" s="66"/>
      <c r="I24" s="65"/>
      <c r="J24" s="65"/>
      <c r="K24" s="65"/>
      <c r="L24" s="65"/>
      <c r="M24" s="65"/>
      <c r="N24" s="65"/>
      <c r="O24" s="65"/>
    </row>
    <row r="25" spans="2:184" s="70" customFormat="1" ht="38.25" customHeight="1" x14ac:dyDescent="0.25">
      <c r="B25" s="75" t="s">
        <v>39</v>
      </c>
      <c r="C25" s="394" t="s">
        <v>68</v>
      </c>
      <c r="D25" s="395"/>
      <c r="E25" s="64">
        <f>TRUNC(40.5*22,2)</f>
        <v>891</v>
      </c>
      <c r="F25" s="375"/>
      <c r="I25" s="65"/>
      <c r="J25" s="65"/>
      <c r="K25" s="65"/>
      <c r="L25" s="65"/>
      <c r="M25" s="65"/>
      <c r="N25" s="65"/>
      <c r="O25" s="65"/>
    </row>
    <row r="26" spans="2:184" s="70" customFormat="1" ht="14.1" customHeight="1" x14ac:dyDescent="0.25">
      <c r="B26" s="393" t="s">
        <v>69</v>
      </c>
      <c r="C26" s="393"/>
      <c r="D26" s="393"/>
      <c r="E26" s="77">
        <f>SUM(E24:E25)</f>
        <v>1042.04</v>
      </c>
      <c r="F26" s="375"/>
      <c r="I26" s="65"/>
      <c r="J26" s="65"/>
      <c r="K26" s="65"/>
      <c r="L26" s="65"/>
      <c r="M26" s="65"/>
      <c r="N26" s="65"/>
      <c r="O26" s="65"/>
    </row>
    <row r="27" spans="2:184" s="70" customFormat="1" ht="14.1" customHeight="1" x14ac:dyDescent="0.25">
      <c r="B27" s="67"/>
      <c r="C27" s="78"/>
      <c r="D27" s="68"/>
      <c r="E27" s="79"/>
      <c r="F27" s="375"/>
    </row>
    <row r="28" spans="2:184" s="70" customFormat="1" ht="14.1" customHeight="1" x14ac:dyDescent="0.25">
      <c r="B28" s="391" t="s">
        <v>70</v>
      </c>
      <c r="C28" s="391"/>
      <c r="D28" s="391"/>
      <c r="E28" s="391"/>
      <c r="F28" s="375"/>
    </row>
    <row r="29" spans="2:184" s="70" customFormat="1" ht="14.1" customHeight="1" x14ac:dyDescent="0.25">
      <c r="B29" s="80" t="s">
        <v>71</v>
      </c>
      <c r="C29" s="81" t="s">
        <v>72</v>
      </c>
      <c r="D29" s="82"/>
      <c r="E29" s="62" t="s">
        <v>60</v>
      </c>
      <c r="F29" s="375"/>
    </row>
    <row r="30" spans="2:184" s="83" customFormat="1" ht="13.5" x14ac:dyDescent="0.25">
      <c r="B30" s="75" t="s">
        <v>37</v>
      </c>
      <c r="C30" s="84" t="s">
        <v>73</v>
      </c>
      <c r="D30" s="85"/>
      <c r="E30" s="86">
        <f>UNIFORMES!F13</f>
        <v>208.97666666666669</v>
      </c>
      <c r="F30" s="375"/>
      <c r="G30" s="70"/>
      <c r="H30" s="70"/>
      <c r="I30" s="65"/>
      <c r="J30" s="65"/>
      <c r="K30" s="65"/>
      <c r="L30" s="65"/>
      <c r="M30" s="65"/>
      <c r="N30" s="65"/>
      <c r="O30" s="65"/>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c r="BA30" s="87"/>
      <c r="BB30" s="87"/>
      <c r="BC30" s="87"/>
      <c r="BD30" s="87"/>
      <c r="BE30" s="87"/>
      <c r="BF30" s="87"/>
      <c r="BG30" s="87"/>
      <c r="BH30" s="87"/>
      <c r="BI30" s="87"/>
      <c r="BJ30" s="87"/>
      <c r="BK30" s="87"/>
      <c r="BL30" s="87"/>
      <c r="BM30" s="87"/>
      <c r="BN30" s="87"/>
      <c r="BO30" s="87"/>
      <c r="BP30" s="87"/>
      <c r="BQ30" s="87"/>
      <c r="BR30" s="87"/>
      <c r="BS30" s="87"/>
      <c r="BT30" s="87"/>
      <c r="BU30" s="87"/>
      <c r="BV30" s="87"/>
      <c r="BW30" s="87"/>
      <c r="BX30" s="87"/>
      <c r="BY30" s="87"/>
      <c r="BZ30" s="87"/>
      <c r="CA30" s="87"/>
      <c r="CB30" s="87"/>
      <c r="CC30" s="87"/>
      <c r="CD30" s="87"/>
      <c r="CE30" s="87"/>
      <c r="CF30" s="87"/>
      <c r="CG30" s="87"/>
      <c r="CH30" s="87"/>
      <c r="CI30" s="87"/>
      <c r="CJ30" s="87"/>
      <c r="CK30" s="87"/>
      <c r="CL30" s="87"/>
      <c r="CM30" s="87"/>
      <c r="CN30" s="87"/>
      <c r="CO30" s="87"/>
      <c r="CP30" s="87"/>
      <c r="CQ30" s="87"/>
      <c r="CR30" s="87"/>
      <c r="CS30" s="87"/>
      <c r="CT30" s="87"/>
      <c r="CU30" s="87"/>
      <c r="CV30" s="87"/>
      <c r="CW30" s="87"/>
      <c r="CX30" s="87"/>
      <c r="CY30" s="87"/>
      <c r="CZ30" s="87"/>
      <c r="DA30" s="87"/>
      <c r="DB30" s="87"/>
      <c r="DC30" s="87"/>
      <c r="DD30" s="87"/>
      <c r="DE30" s="87"/>
      <c r="DF30" s="87"/>
      <c r="DG30" s="87"/>
      <c r="DH30" s="87"/>
      <c r="DI30" s="87"/>
      <c r="DJ30" s="87"/>
      <c r="DK30" s="87"/>
      <c r="DL30" s="87"/>
      <c r="DM30" s="87"/>
      <c r="DN30" s="87"/>
      <c r="DO30" s="87"/>
      <c r="DP30" s="87"/>
      <c r="DQ30" s="87"/>
      <c r="DR30" s="87"/>
      <c r="DS30" s="87"/>
      <c r="DT30" s="87"/>
      <c r="DU30" s="87"/>
      <c r="DV30" s="87"/>
      <c r="DW30" s="87"/>
      <c r="DX30" s="87"/>
      <c r="DY30" s="87"/>
      <c r="DZ30" s="87"/>
      <c r="EA30" s="87"/>
      <c r="EB30" s="87"/>
      <c r="EC30" s="87"/>
      <c r="ED30" s="87"/>
      <c r="EE30" s="87"/>
      <c r="EF30" s="87"/>
      <c r="EG30" s="87"/>
      <c r="EH30" s="87"/>
      <c r="EI30" s="87"/>
      <c r="EJ30" s="87"/>
      <c r="EK30" s="87"/>
      <c r="EL30" s="87"/>
      <c r="EM30" s="87"/>
      <c r="EN30" s="87"/>
      <c r="EO30" s="87"/>
      <c r="EP30" s="87"/>
      <c r="EQ30" s="87"/>
      <c r="ER30" s="87"/>
      <c r="ES30" s="87"/>
      <c r="ET30" s="87"/>
      <c r="EU30" s="87"/>
      <c r="EV30" s="87"/>
      <c r="EW30" s="87"/>
      <c r="EX30" s="87"/>
      <c r="EY30" s="87"/>
      <c r="EZ30" s="87"/>
      <c r="FA30" s="87"/>
      <c r="FB30" s="87"/>
      <c r="FC30" s="87"/>
      <c r="FD30" s="87"/>
      <c r="FE30" s="87"/>
      <c r="FF30" s="87"/>
      <c r="FG30" s="87"/>
      <c r="FH30" s="87"/>
      <c r="FI30" s="87"/>
      <c r="FJ30" s="87"/>
      <c r="FK30" s="87"/>
      <c r="FL30" s="87"/>
      <c r="FM30" s="87"/>
      <c r="FN30" s="87"/>
      <c r="FO30" s="87"/>
      <c r="FP30" s="87"/>
      <c r="FQ30" s="87"/>
      <c r="FR30" s="87"/>
      <c r="FS30" s="87"/>
      <c r="FT30" s="87"/>
      <c r="FU30" s="87"/>
      <c r="FV30" s="87"/>
      <c r="FW30" s="87"/>
      <c r="FX30" s="87"/>
      <c r="FY30" s="87"/>
      <c r="FZ30" s="87"/>
      <c r="GA30" s="87"/>
      <c r="GB30" s="87"/>
    </row>
    <row r="31" spans="2:184" s="83" customFormat="1" ht="14.1" customHeight="1" x14ac:dyDescent="0.25">
      <c r="B31" s="75" t="s">
        <v>39</v>
      </c>
      <c r="C31" s="84" t="s">
        <v>74</v>
      </c>
      <c r="D31" s="85"/>
      <c r="E31" s="86">
        <f>'MATERIAIS DE LIMPEZA'!G16</f>
        <v>71.542000000000002</v>
      </c>
      <c r="F31" s="375"/>
      <c r="G31" s="70"/>
      <c r="H31" s="70"/>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c r="BT31" s="87"/>
      <c r="BU31" s="87"/>
      <c r="BV31" s="87"/>
      <c r="BW31" s="87"/>
      <c r="BX31" s="87"/>
      <c r="BY31" s="87"/>
      <c r="BZ31" s="87"/>
      <c r="CA31" s="87"/>
      <c r="CB31" s="87"/>
      <c r="CC31" s="87"/>
      <c r="CD31" s="87"/>
      <c r="CE31" s="87"/>
      <c r="CF31" s="87"/>
      <c r="CG31" s="87"/>
      <c r="CH31" s="87"/>
      <c r="CI31" s="87"/>
      <c r="CJ31" s="87"/>
      <c r="CK31" s="87"/>
      <c r="CL31" s="87"/>
      <c r="CM31" s="87"/>
      <c r="CN31" s="87"/>
      <c r="CO31" s="87"/>
      <c r="CP31" s="87"/>
      <c r="CQ31" s="87"/>
      <c r="CR31" s="87"/>
      <c r="CS31" s="87"/>
      <c r="CT31" s="87"/>
      <c r="CU31" s="87"/>
      <c r="CV31" s="87"/>
      <c r="CW31" s="87"/>
      <c r="CX31" s="87"/>
      <c r="CY31" s="87"/>
      <c r="CZ31" s="87"/>
      <c r="DA31" s="87"/>
      <c r="DB31" s="87"/>
      <c r="DC31" s="87"/>
      <c r="DD31" s="87"/>
      <c r="DE31" s="87"/>
      <c r="DF31" s="87"/>
      <c r="DG31" s="87"/>
      <c r="DH31" s="87"/>
      <c r="DI31" s="87"/>
      <c r="DJ31" s="87"/>
      <c r="DK31" s="87"/>
      <c r="DL31" s="87"/>
      <c r="DM31" s="87"/>
      <c r="DN31" s="87"/>
      <c r="DO31" s="87"/>
      <c r="DP31" s="87"/>
      <c r="DQ31" s="87"/>
      <c r="DR31" s="87"/>
      <c r="DS31" s="87"/>
      <c r="DT31" s="87"/>
      <c r="DU31" s="87"/>
      <c r="DV31" s="87"/>
      <c r="DW31" s="87"/>
      <c r="DX31" s="87"/>
      <c r="DY31" s="87"/>
      <c r="DZ31" s="87"/>
      <c r="EA31" s="87"/>
      <c r="EB31" s="87"/>
      <c r="EC31" s="87"/>
      <c r="ED31" s="87"/>
      <c r="EE31" s="87"/>
      <c r="EF31" s="87"/>
      <c r="EG31" s="87"/>
      <c r="EH31" s="87"/>
      <c r="EI31" s="87"/>
      <c r="EJ31" s="87"/>
      <c r="EK31" s="87"/>
      <c r="EL31" s="87"/>
      <c r="EM31" s="87"/>
      <c r="EN31" s="87"/>
      <c r="EO31" s="87"/>
      <c r="EP31" s="87"/>
      <c r="EQ31" s="87"/>
      <c r="ER31" s="87"/>
      <c r="ES31" s="87"/>
      <c r="ET31" s="87"/>
      <c r="EU31" s="87"/>
      <c r="EV31" s="87"/>
      <c r="EW31" s="87"/>
      <c r="EX31" s="87"/>
      <c r="EY31" s="87"/>
      <c r="EZ31" s="87"/>
      <c r="FA31" s="87"/>
      <c r="FB31" s="87"/>
      <c r="FC31" s="87"/>
      <c r="FD31" s="87"/>
      <c r="FE31" s="87"/>
      <c r="FF31" s="87"/>
      <c r="FG31" s="87"/>
      <c r="FH31" s="87"/>
      <c r="FI31" s="87"/>
      <c r="FJ31" s="87"/>
      <c r="FK31" s="87"/>
      <c r="FL31" s="87"/>
      <c r="FM31" s="87"/>
      <c r="FN31" s="87"/>
      <c r="FO31" s="87"/>
      <c r="FP31" s="87"/>
      <c r="FQ31" s="87"/>
      <c r="FR31" s="87"/>
      <c r="FS31" s="87"/>
      <c r="FT31" s="87"/>
      <c r="FU31" s="87"/>
      <c r="FV31" s="87"/>
      <c r="FW31" s="87"/>
      <c r="FX31" s="87"/>
      <c r="FY31" s="87"/>
      <c r="FZ31" s="87"/>
      <c r="GA31" s="87"/>
      <c r="GB31" s="87"/>
    </row>
    <row r="32" spans="2:184" s="83" customFormat="1" ht="14.1" customHeight="1" x14ac:dyDescent="0.25">
      <c r="B32" s="75" t="s">
        <v>42</v>
      </c>
      <c r="C32" s="84" t="s">
        <v>75</v>
      </c>
      <c r="D32" s="85"/>
      <c r="E32" s="86">
        <f>'MATERIAIS DE CONSUMO'!F15</f>
        <v>741.20266666666669</v>
      </c>
      <c r="F32" s="375"/>
      <c r="G32" s="70"/>
      <c r="H32" s="70"/>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c r="BA32" s="87"/>
      <c r="BB32" s="87"/>
      <c r="BC32" s="87"/>
      <c r="BD32" s="87"/>
      <c r="BE32" s="87"/>
      <c r="BF32" s="87"/>
      <c r="BG32" s="87"/>
      <c r="BH32" s="87"/>
      <c r="BI32" s="87"/>
      <c r="BJ32" s="87"/>
      <c r="BK32" s="87"/>
      <c r="BL32" s="87"/>
      <c r="BM32" s="87"/>
      <c r="BN32" s="87"/>
      <c r="BO32" s="87"/>
      <c r="BP32" s="87"/>
      <c r="BQ32" s="87"/>
      <c r="BR32" s="87"/>
      <c r="BS32" s="87"/>
      <c r="BT32" s="87"/>
      <c r="BU32" s="87"/>
      <c r="BV32" s="87"/>
      <c r="BW32" s="87"/>
      <c r="BX32" s="87"/>
      <c r="BY32" s="87"/>
      <c r="BZ32" s="87"/>
      <c r="CA32" s="87"/>
      <c r="CB32" s="87"/>
      <c r="CC32" s="87"/>
      <c r="CD32" s="87"/>
      <c r="CE32" s="87"/>
      <c r="CF32" s="87"/>
      <c r="CG32" s="87"/>
      <c r="CH32" s="87"/>
      <c r="CI32" s="87"/>
      <c r="CJ32" s="87"/>
      <c r="CK32" s="87"/>
      <c r="CL32" s="87"/>
      <c r="CM32" s="87"/>
      <c r="CN32" s="87"/>
      <c r="CO32" s="87"/>
      <c r="CP32" s="87"/>
      <c r="CQ32" s="87"/>
      <c r="CR32" s="87"/>
      <c r="CS32" s="87"/>
      <c r="CT32" s="87"/>
      <c r="CU32" s="87"/>
      <c r="CV32" s="87"/>
      <c r="CW32" s="87"/>
      <c r="CX32" s="87"/>
      <c r="CY32" s="87"/>
      <c r="CZ32" s="87"/>
      <c r="DA32" s="87"/>
      <c r="DB32" s="87"/>
      <c r="DC32" s="87"/>
      <c r="DD32" s="87"/>
      <c r="DE32" s="87"/>
      <c r="DF32" s="87"/>
      <c r="DG32" s="87"/>
      <c r="DH32" s="87"/>
      <c r="DI32" s="87"/>
      <c r="DJ32" s="87"/>
      <c r="DK32" s="87"/>
      <c r="DL32" s="87"/>
      <c r="DM32" s="87"/>
      <c r="DN32" s="87"/>
      <c r="DO32" s="87"/>
      <c r="DP32" s="87"/>
      <c r="DQ32" s="87"/>
      <c r="DR32" s="87"/>
      <c r="DS32" s="87"/>
      <c r="DT32" s="87"/>
      <c r="DU32" s="87"/>
      <c r="DV32" s="87"/>
      <c r="DW32" s="87"/>
      <c r="DX32" s="87"/>
      <c r="DY32" s="87"/>
      <c r="DZ32" s="87"/>
      <c r="EA32" s="87"/>
      <c r="EB32" s="87"/>
      <c r="EC32" s="87"/>
      <c r="ED32" s="87"/>
      <c r="EE32" s="87"/>
      <c r="EF32" s="87"/>
      <c r="EG32" s="87"/>
      <c r="EH32" s="87"/>
      <c r="EI32" s="87"/>
      <c r="EJ32" s="87"/>
      <c r="EK32" s="87"/>
      <c r="EL32" s="87"/>
      <c r="EM32" s="87"/>
      <c r="EN32" s="87"/>
      <c r="EO32" s="87"/>
      <c r="EP32" s="87"/>
      <c r="EQ32" s="87"/>
      <c r="ER32" s="87"/>
      <c r="ES32" s="87"/>
      <c r="ET32" s="87"/>
      <c r="EU32" s="87"/>
      <c r="EV32" s="87"/>
      <c r="EW32" s="87"/>
      <c r="EX32" s="87"/>
      <c r="EY32" s="87"/>
      <c r="EZ32" s="87"/>
      <c r="FA32" s="87"/>
      <c r="FB32" s="87"/>
      <c r="FC32" s="87"/>
      <c r="FD32" s="87"/>
      <c r="FE32" s="87"/>
      <c r="FF32" s="87"/>
      <c r="FG32" s="87"/>
      <c r="FH32" s="87"/>
      <c r="FI32" s="87"/>
      <c r="FJ32" s="87"/>
      <c r="FK32" s="87"/>
      <c r="FL32" s="87"/>
      <c r="FM32" s="87"/>
      <c r="FN32" s="87"/>
      <c r="FO32" s="87"/>
      <c r="FP32" s="87"/>
      <c r="FQ32" s="87"/>
      <c r="FR32" s="87"/>
      <c r="FS32" s="87"/>
      <c r="FT32" s="87"/>
      <c r="FU32" s="87"/>
      <c r="FV32" s="87"/>
      <c r="FW32" s="87"/>
      <c r="FX32" s="87"/>
      <c r="FY32" s="87"/>
      <c r="FZ32" s="87"/>
      <c r="GA32" s="87"/>
      <c r="GB32" s="87"/>
    </row>
    <row r="33" spans="2:184" s="83" customFormat="1" ht="14.1" customHeight="1" x14ac:dyDescent="0.25">
      <c r="B33" s="75" t="s">
        <v>44</v>
      </c>
      <c r="C33" s="84" t="s">
        <v>76</v>
      </c>
      <c r="D33" s="88"/>
      <c r="E33" s="86">
        <f>UTENSÍLIOS!L24</f>
        <v>72.657700000000006</v>
      </c>
      <c r="F33" s="375"/>
      <c r="G33" s="70"/>
      <c r="H33" s="70"/>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c r="BA33" s="87"/>
      <c r="BB33" s="87"/>
      <c r="BC33" s="87"/>
      <c r="BD33" s="87"/>
      <c r="BE33" s="87"/>
      <c r="BF33" s="87"/>
      <c r="BG33" s="87"/>
      <c r="BH33" s="87"/>
      <c r="BI33" s="87"/>
      <c r="BJ33" s="87"/>
      <c r="BK33" s="87"/>
      <c r="BL33" s="87"/>
      <c r="BM33" s="87"/>
      <c r="BN33" s="87"/>
      <c r="BO33" s="87"/>
      <c r="BP33" s="87"/>
      <c r="BQ33" s="87"/>
      <c r="BR33" s="87"/>
      <c r="BS33" s="87"/>
      <c r="BT33" s="87"/>
      <c r="BU33" s="87"/>
      <c r="BV33" s="87"/>
      <c r="BW33" s="87"/>
      <c r="BX33" s="87"/>
      <c r="BY33" s="87"/>
      <c r="BZ33" s="87"/>
      <c r="CA33" s="87"/>
      <c r="CB33" s="87"/>
      <c r="CC33" s="87"/>
      <c r="CD33" s="87"/>
      <c r="CE33" s="87"/>
      <c r="CF33" s="87"/>
      <c r="CG33" s="87"/>
      <c r="CH33" s="87"/>
      <c r="CI33" s="87"/>
      <c r="CJ33" s="87"/>
      <c r="CK33" s="87"/>
      <c r="CL33" s="87"/>
      <c r="CM33" s="87"/>
      <c r="CN33" s="87"/>
      <c r="CO33" s="87"/>
      <c r="CP33" s="87"/>
      <c r="CQ33" s="87"/>
      <c r="CR33" s="87"/>
      <c r="CS33" s="87"/>
      <c r="CT33" s="87"/>
      <c r="CU33" s="87"/>
      <c r="CV33" s="87"/>
      <c r="CW33" s="87"/>
      <c r="CX33" s="87"/>
      <c r="CY33" s="87"/>
      <c r="CZ33" s="87"/>
      <c r="DA33" s="87"/>
      <c r="DB33" s="87"/>
      <c r="DC33" s="87"/>
      <c r="DD33" s="87"/>
      <c r="DE33" s="87"/>
      <c r="DF33" s="87"/>
      <c r="DG33" s="87"/>
      <c r="DH33" s="87"/>
      <c r="DI33" s="87"/>
      <c r="DJ33" s="87"/>
      <c r="DK33" s="87"/>
      <c r="DL33" s="87"/>
      <c r="DM33" s="87"/>
      <c r="DN33" s="87"/>
      <c r="DO33" s="87"/>
      <c r="DP33" s="87"/>
      <c r="DQ33" s="87"/>
      <c r="DR33" s="87"/>
      <c r="DS33" s="87"/>
      <c r="DT33" s="87"/>
      <c r="DU33" s="87"/>
      <c r="DV33" s="87"/>
      <c r="DW33" s="87"/>
      <c r="DX33" s="87"/>
      <c r="DY33" s="87"/>
      <c r="DZ33" s="87"/>
      <c r="EA33" s="87"/>
      <c r="EB33" s="87"/>
      <c r="EC33" s="87"/>
      <c r="ED33" s="87"/>
      <c r="EE33" s="87"/>
      <c r="EF33" s="87"/>
      <c r="EG33" s="87"/>
      <c r="EH33" s="87"/>
      <c r="EI33" s="87"/>
      <c r="EJ33" s="87"/>
      <c r="EK33" s="87"/>
      <c r="EL33" s="87"/>
      <c r="EM33" s="87"/>
      <c r="EN33" s="87"/>
      <c r="EO33" s="87"/>
      <c r="EP33" s="87"/>
      <c r="EQ33" s="87"/>
      <c r="ER33" s="87"/>
      <c r="ES33" s="87"/>
      <c r="ET33" s="87"/>
      <c r="EU33" s="87"/>
      <c r="EV33" s="87"/>
      <c r="EW33" s="87"/>
      <c r="EX33" s="87"/>
      <c r="EY33" s="87"/>
      <c r="EZ33" s="87"/>
      <c r="FA33" s="87"/>
      <c r="FB33" s="87"/>
      <c r="FC33" s="87"/>
      <c r="FD33" s="87"/>
      <c r="FE33" s="87"/>
      <c r="FF33" s="87"/>
      <c r="FG33" s="87"/>
      <c r="FH33" s="87"/>
      <c r="FI33" s="87"/>
      <c r="FJ33" s="87"/>
      <c r="FK33" s="87"/>
      <c r="FL33" s="87"/>
      <c r="FM33" s="87"/>
      <c r="FN33" s="87"/>
      <c r="FO33" s="87"/>
      <c r="FP33" s="87"/>
      <c r="FQ33" s="87"/>
      <c r="FR33" s="87"/>
      <c r="FS33" s="87"/>
      <c r="FT33" s="87"/>
      <c r="FU33" s="87"/>
      <c r="FV33" s="87"/>
      <c r="FW33" s="87"/>
      <c r="FX33" s="87"/>
      <c r="FY33" s="87"/>
      <c r="FZ33" s="87"/>
      <c r="GA33" s="87"/>
      <c r="GB33" s="87"/>
    </row>
    <row r="34" spans="2:184" s="70" customFormat="1" ht="14.1" customHeight="1" x14ac:dyDescent="0.25">
      <c r="B34" s="384" t="s">
        <v>77</v>
      </c>
      <c r="C34" s="385"/>
      <c r="D34" s="396"/>
      <c r="E34" s="89">
        <f>SUM(E30:E33)</f>
        <v>1094.3790333333334</v>
      </c>
      <c r="F34" s="375"/>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c r="BA34" s="87"/>
      <c r="BB34" s="87"/>
      <c r="BC34" s="87"/>
      <c r="BD34" s="87"/>
      <c r="BE34" s="87"/>
      <c r="BF34" s="87"/>
      <c r="BG34" s="87"/>
      <c r="BH34" s="87"/>
      <c r="BI34" s="87"/>
      <c r="BJ34" s="87"/>
      <c r="BK34" s="87"/>
      <c r="BL34" s="87"/>
      <c r="BM34" s="87"/>
      <c r="BN34" s="87"/>
      <c r="BO34" s="87"/>
      <c r="BP34" s="87"/>
      <c r="BQ34" s="87"/>
      <c r="BR34" s="87"/>
      <c r="BS34" s="87"/>
      <c r="BT34" s="87"/>
      <c r="BU34" s="87"/>
      <c r="BV34" s="87"/>
      <c r="BW34" s="87"/>
      <c r="BX34" s="87"/>
      <c r="BY34" s="87"/>
      <c r="BZ34" s="87"/>
      <c r="CA34" s="87"/>
      <c r="CB34" s="87"/>
      <c r="CC34" s="87"/>
      <c r="CD34" s="87"/>
      <c r="CE34" s="87"/>
      <c r="CF34" s="87"/>
      <c r="CG34" s="87"/>
      <c r="CH34" s="87"/>
      <c r="CI34" s="87"/>
      <c r="CJ34" s="87"/>
      <c r="CK34" s="87"/>
      <c r="CL34" s="87"/>
      <c r="CM34" s="87"/>
      <c r="CN34" s="87"/>
      <c r="CO34" s="87"/>
      <c r="CP34" s="87"/>
      <c r="CQ34" s="87"/>
      <c r="CR34" s="87"/>
      <c r="CS34" s="87"/>
      <c r="CT34" s="87"/>
      <c r="CU34" s="87"/>
      <c r="CV34" s="87"/>
      <c r="CW34" s="87"/>
      <c r="CX34" s="87"/>
      <c r="CY34" s="87"/>
      <c r="CZ34" s="87"/>
      <c r="DA34" s="87"/>
      <c r="DB34" s="87"/>
      <c r="DC34" s="87"/>
      <c r="DD34" s="87"/>
      <c r="DE34" s="87"/>
      <c r="DF34" s="87"/>
      <c r="DG34" s="87"/>
      <c r="DH34" s="87"/>
      <c r="DI34" s="87"/>
      <c r="DJ34" s="87"/>
      <c r="DK34" s="87"/>
      <c r="DL34" s="87"/>
      <c r="DM34" s="87"/>
      <c r="DN34" s="87"/>
      <c r="DO34" s="87"/>
      <c r="DP34" s="87"/>
      <c r="DQ34" s="87"/>
      <c r="DR34" s="87"/>
      <c r="DS34" s="87"/>
      <c r="DT34" s="87"/>
      <c r="DU34" s="87"/>
      <c r="DV34" s="87"/>
      <c r="DW34" s="87"/>
      <c r="DX34" s="87"/>
      <c r="DY34" s="87"/>
      <c r="DZ34" s="87"/>
      <c r="EA34" s="87"/>
      <c r="EB34" s="87"/>
      <c r="EC34" s="87"/>
      <c r="ED34" s="87"/>
      <c r="EE34" s="87"/>
      <c r="EF34" s="87"/>
      <c r="EG34" s="87"/>
      <c r="EH34" s="87"/>
      <c r="EI34" s="87"/>
      <c r="EJ34" s="87"/>
      <c r="EK34" s="87"/>
      <c r="EL34" s="87"/>
      <c r="EM34" s="87"/>
      <c r="EN34" s="87"/>
      <c r="EO34" s="87"/>
      <c r="EP34" s="87"/>
      <c r="EQ34" s="87"/>
      <c r="ER34" s="87"/>
      <c r="ES34" s="87"/>
      <c r="ET34" s="87"/>
      <c r="EU34" s="87"/>
      <c r="EV34" s="87"/>
      <c r="EW34" s="87"/>
      <c r="EX34" s="87"/>
      <c r="EY34" s="87"/>
      <c r="EZ34" s="87"/>
      <c r="FA34" s="87"/>
      <c r="FB34" s="87"/>
      <c r="FC34" s="87"/>
      <c r="FD34" s="87"/>
      <c r="FE34" s="87"/>
      <c r="FF34" s="87"/>
      <c r="FG34" s="87"/>
      <c r="FH34" s="87"/>
      <c r="FI34" s="87"/>
      <c r="FJ34" s="87"/>
      <c r="FK34" s="87"/>
      <c r="FL34" s="87"/>
      <c r="FM34" s="87"/>
      <c r="FN34" s="87"/>
      <c r="FO34" s="87"/>
      <c r="FP34" s="87"/>
      <c r="FQ34" s="87"/>
      <c r="FR34" s="87"/>
      <c r="FS34" s="87"/>
      <c r="FT34" s="87"/>
      <c r="FU34" s="87"/>
      <c r="FV34" s="87"/>
      <c r="FW34" s="87"/>
      <c r="FX34" s="87"/>
      <c r="FY34" s="87"/>
      <c r="FZ34" s="87"/>
      <c r="GA34" s="87"/>
      <c r="GB34" s="87"/>
    </row>
    <row r="35" spans="2:184" ht="14.1" customHeight="1" x14ac:dyDescent="0.25">
      <c r="B35" s="90"/>
      <c r="C35" s="90"/>
      <c r="D35" s="68"/>
      <c r="E35" s="91"/>
      <c r="F35" s="375"/>
    </row>
    <row r="36" spans="2:184" ht="14.1" customHeight="1" x14ac:dyDescent="0.25">
      <c r="B36" s="397" t="s">
        <v>78</v>
      </c>
      <c r="C36" s="397"/>
      <c r="D36" s="397"/>
      <c r="E36" s="397"/>
      <c r="F36" s="375"/>
    </row>
    <row r="37" spans="2:184" ht="14.1" customHeight="1" x14ac:dyDescent="0.25">
      <c r="B37" s="391" t="s">
        <v>79</v>
      </c>
      <c r="C37" s="391"/>
      <c r="D37" s="391"/>
      <c r="E37" s="391"/>
      <c r="F37" s="375"/>
    </row>
    <row r="38" spans="2:184" s="92" customFormat="1" ht="14.1" customHeight="1" x14ac:dyDescent="0.25">
      <c r="B38" s="80" t="s">
        <v>80</v>
      </c>
      <c r="C38" s="81" t="s">
        <v>81</v>
      </c>
      <c r="D38" s="61" t="s">
        <v>59</v>
      </c>
      <c r="E38" s="62" t="s">
        <v>82</v>
      </c>
      <c r="F38" s="375"/>
      <c r="H38" s="71"/>
    </row>
    <row r="39" spans="2:184" s="92" customFormat="1" ht="33" hidden="1" customHeight="1" x14ac:dyDescent="0.25">
      <c r="B39" s="93" t="s">
        <v>83</v>
      </c>
      <c r="C39" s="93"/>
      <c r="D39" s="57"/>
      <c r="E39" s="62" t="s">
        <v>82</v>
      </c>
      <c r="F39" s="375"/>
      <c r="H39" s="71"/>
    </row>
    <row r="40" spans="2:184" s="92" customFormat="1" ht="33" hidden="1" customHeight="1" x14ac:dyDescent="0.25">
      <c r="B40" s="398" t="s">
        <v>84</v>
      </c>
      <c r="C40" s="399"/>
      <c r="D40" s="93"/>
      <c r="E40" s="94">
        <f>TRUNC($E$21*D40,2)</f>
        <v>0</v>
      </c>
      <c r="F40" s="375"/>
      <c r="H40" s="71"/>
    </row>
    <row r="41" spans="2:184" ht="14.1" customHeight="1" x14ac:dyDescent="0.25">
      <c r="B41" s="95" t="s">
        <v>37</v>
      </c>
      <c r="C41" s="96" t="s">
        <v>85</v>
      </c>
      <c r="D41" s="97">
        <v>0.2</v>
      </c>
      <c r="E41" s="94">
        <f t="shared" ref="E41:E48" si="0">TRUNC($E$20*D41,2)</f>
        <v>303.18</v>
      </c>
      <c r="F41" s="375"/>
    </row>
    <row r="42" spans="2:184" ht="13.5" customHeight="1" x14ac:dyDescent="0.25">
      <c r="B42" s="95" t="s">
        <v>39</v>
      </c>
      <c r="C42" s="96" t="s">
        <v>86</v>
      </c>
      <c r="D42" s="97">
        <v>1.4999999999999999E-2</v>
      </c>
      <c r="E42" s="94">
        <f>TRUNC($E$20*D42,2)</f>
        <v>22.73</v>
      </c>
      <c r="F42" s="375"/>
    </row>
    <row r="43" spans="2:184" ht="13.5" customHeight="1" x14ac:dyDescent="0.25">
      <c r="B43" s="95" t="s">
        <v>42</v>
      </c>
      <c r="C43" s="55" t="s">
        <v>87</v>
      </c>
      <c r="D43" s="97">
        <v>2E-3</v>
      </c>
      <c r="E43" s="94">
        <f>TRUNC($E$20*D43,2)</f>
        <v>3.03</v>
      </c>
      <c r="F43" s="375"/>
    </row>
    <row r="44" spans="2:184" ht="13.5" customHeight="1" x14ac:dyDescent="0.25">
      <c r="B44" s="95" t="s">
        <v>44</v>
      </c>
      <c r="C44" s="55" t="s">
        <v>88</v>
      </c>
      <c r="D44" s="97">
        <v>2.5000000000000001E-2</v>
      </c>
      <c r="E44" s="94">
        <f>TRUNC($E$20*D44,2)</f>
        <v>37.89</v>
      </c>
      <c r="F44" s="375"/>
    </row>
    <row r="45" spans="2:184" ht="13.5" customHeight="1" x14ac:dyDescent="0.25">
      <c r="B45" s="95" t="s">
        <v>89</v>
      </c>
      <c r="C45" s="55" t="s">
        <v>90</v>
      </c>
      <c r="D45" s="97">
        <v>0.01</v>
      </c>
      <c r="E45" s="94">
        <f t="shared" si="0"/>
        <v>15.15</v>
      </c>
      <c r="F45" s="375"/>
    </row>
    <row r="46" spans="2:184" ht="13.5" customHeight="1" x14ac:dyDescent="0.25">
      <c r="B46" s="95" t="s">
        <v>91</v>
      </c>
      <c r="C46" s="55" t="s">
        <v>92</v>
      </c>
      <c r="D46" s="97">
        <v>0.08</v>
      </c>
      <c r="E46" s="94">
        <f t="shared" si="0"/>
        <v>121.27</v>
      </c>
      <c r="F46" s="375"/>
    </row>
    <row r="47" spans="2:184" ht="13.5" x14ac:dyDescent="0.25">
      <c r="B47" s="98" t="s">
        <v>93</v>
      </c>
      <c r="C47" s="99" t="s">
        <v>94</v>
      </c>
      <c r="D47" s="100">
        <v>2.64E-2</v>
      </c>
      <c r="E47" s="86">
        <f>TRUNC($E$20*D47,2)</f>
        <v>40.020000000000003</v>
      </c>
      <c r="F47" s="375"/>
      <c r="H47" s="43"/>
      <c r="I47" s="65"/>
      <c r="J47" s="65"/>
      <c r="K47" s="65"/>
      <c r="L47" s="65"/>
      <c r="M47" s="65"/>
      <c r="N47" s="65"/>
      <c r="O47" s="65"/>
    </row>
    <row r="48" spans="2:184" ht="13.5" customHeight="1" x14ac:dyDescent="0.25">
      <c r="B48" s="95" t="s">
        <v>95</v>
      </c>
      <c r="C48" s="55" t="s">
        <v>96</v>
      </c>
      <c r="D48" s="97">
        <v>6.0000000000000001E-3</v>
      </c>
      <c r="E48" s="94">
        <f t="shared" si="0"/>
        <v>9.09</v>
      </c>
      <c r="F48" s="375"/>
      <c r="H48" s="43"/>
    </row>
    <row r="49" spans="2:15" ht="13.5" customHeight="1" x14ac:dyDescent="0.25">
      <c r="B49" s="378" t="s">
        <v>97</v>
      </c>
      <c r="C49" s="377"/>
      <c r="D49" s="101">
        <f>SUM(D41:D48)</f>
        <v>0.3644</v>
      </c>
      <c r="E49" s="102">
        <f>SUM(E41:E48)</f>
        <v>552.36</v>
      </c>
      <c r="F49" s="375"/>
      <c r="H49" s="43"/>
    </row>
    <row r="50" spans="2:15" s="70" customFormat="1" ht="14.1" customHeight="1" x14ac:dyDescent="0.25">
      <c r="B50" s="68"/>
      <c r="C50" s="68"/>
      <c r="D50" s="103"/>
      <c r="E50" s="91"/>
      <c r="F50" s="375"/>
      <c r="G50" s="43"/>
      <c r="H50" s="43"/>
    </row>
    <row r="51" spans="2:15" s="70" customFormat="1" ht="13.5" x14ac:dyDescent="0.25">
      <c r="B51" s="390" t="s">
        <v>98</v>
      </c>
      <c r="C51" s="390"/>
      <c r="D51" s="390"/>
      <c r="E51" s="390"/>
      <c r="F51" s="375"/>
      <c r="G51" s="43"/>
      <c r="H51" s="43"/>
      <c r="I51" s="65"/>
      <c r="J51" s="65"/>
      <c r="K51" s="65"/>
      <c r="L51" s="65"/>
      <c r="M51" s="65"/>
      <c r="N51" s="65"/>
      <c r="O51" s="65"/>
    </row>
    <row r="52" spans="2:15" s="70" customFormat="1" ht="13.5" x14ac:dyDescent="0.25">
      <c r="B52" s="49" t="s">
        <v>99</v>
      </c>
      <c r="C52" s="60" t="s">
        <v>100</v>
      </c>
      <c r="D52" s="61" t="s">
        <v>59</v>
      </c>
      <c r="E52" s="62" t="s">
        <v>82</v>
      </c>
      <c r="F52" s="375"/>
      <c r="G52" s="43"/>
      <c r="H52" s="43"/>
      <c r="I52" s="65"/>
      <c r="J52" s="65"/>
      <c r="K52" s="65"/>
      <c r="L52" s="65"/>
      <c r="M52" s="65"/>
      <c r="N52" s="65"/>
      <c r="O52" s="65"/>
    </row>
    <row r="53" spans="2:15" ht="13.5" x14ac:dyDescent="0.25">
      <c r="B53" s="95" t="s">
        <v>37</v>
      </c>
      <c r="C53" s="96" t="s">
        <v>101</v>
      </c>
      <c r="D53" s="97">
        <v>8.3299999999999999E-2</v>
      </c>
      <c r="E53" s="94">
        <f>TRUNC($E$20*D53,2)</f>
        <v>126.27</v>
      </c>
      <c r="F53" s="375"/>
      <c r="H53" s="43"/>
    </row>
    <row r="54" spans="2:15" ht="13.5" x14ac:dyDescent="0.25">
      <c r="B54" s="95" t="s">
        <v>39</v>
      </c>
      <c r="C54" s="96" t="s">
        <v>102</v>
      </c>
      <c r="D54" s="104">
        <v>0.121</v>
      </c>
      <c r="E54" s="94">
        <f>TRUNC($E$20*D54,2)</f>
        <v>183.42</v>
      </c>
      <c r="F54" s="375"/>
      <c r="H54" s="43"/>
      <c r="I54" s="65"/>
      <c r="J54" s="65"/>
      <c r="K54" s="65"/>
      <c r="L54" s="65"/>
      <c r="M54" s="65"/>
      <c r="N54" s="65"/>
      <c r="O54" s="65"/>
    </row>
    <row r="55" spans="2:15" ht="13.5" x14ac:dyDescent="0.25">
      <c r="B55" s="378" t="s">
        <v>97</v>
      </c>
      <c r="C55" s="377"/>
      <c r="D55" s="101">
        <f>SUM(D53:D54)</f>
        <v>0.20429999999999998</v>
      </c>
      <c r="E55" s="102">
        <f>SUM(E53:E54)-0.01</f>
        <v>309.68</v>
      </c>
      <c r="F55" s="375"/>
      <c r="H55" s="43"/>
      <c r="I55" s="65"/>
      <c r="J55" s="65"/>
      <c r="K55" s="65"/>
      <c r="L55" s="65"/>
      <c r="M55" s="65"/>
      <c r="N55" s="65"/>
      <c r="O55" s="65"/>
    </row>
    <row r="56" spans="2:15" s="70" customFormat="1" ht="14.1" customHeight="1" x14ac:dyDescent="0.25">
      <c r="B56" s="105"/>
      <c r="C56" s="105"/>
      <c r="D56" s="103"/>
      <c r="E56" s="106"/>
      <c r="F56" s="375"/>
      <c r="G56" s="43"/>
      <c r="H56" s="43"/>
    </row>
    <row r="57" spans="2:15" s="70" customFormat="1" ht="14.1" customHeight="1" x14ac:dyDescent="0.25">
      <c r="B57" s="402" t="s">
        <v>103</v>
      </c>
      <c r="C57" s="391"/>
      <c r="D57" s="391"/>
      <c r="E57" s="392"/>
      <c r="F57" s="375"/>
      <c r="H57" s="71"/>
    </row>
    <row r="58" spans="2:15" s="70" customFormat="1" ht="14.1" customHeight="1" x14ac:dyDescent="0.25">
      <c r="B58" s="49" t="s">
        <v>104</v>
      </c>
      <c r="C58" s="73" t="s">
        <v>105</v>
      </c>
      <c r="D58" s="61" t="s">
        <v>59</v>
      </c>
      <c r="E58" s="62" t="s">
        <v>82</v>
      </c>
      <c r="F58" s="375"/>
      <c r="H58" s="71"/>
    </row>
    <row r="59" spans="2:15" ht="14.1" customHeight="1" x14ac:dyDescent="0.25">
      <c r="B59" s="107" t="s">
        <v>37</v>
      </c>
      <c r="C59" s="108" t="s">
        <v>105</v>
      </c>
      <c r="D59" s="104">
        <v>2.0000000000000001E-4</v>
      </c>
      <c r="E59" s="94">
        <f>TRUNC($E$20*D59,2)</f>
        <v>0.3</v>
      </c>
      <c r="F59" s="375"/>
    </row>
    <row r="60" spans="2:15" ht="14.1" customHeight="1" x14ac:dyDescent="0.25">
      <c r="B60" s="95" t="s">
        <v>39</v>
      </c>
      <c r="C60" s="96" t="s">
        <v>106</v>
      </c>
      <c r="D60" s="104">
        <f>D49*D59</f>
        <v>7.2880000000000007E-5</v>
      </c>
      <c r="E60" s="94">
        <f>TRUNC($E$20*D60,2)</f>
        <v>0.11</v>
      </c>
      <c r="F60" s="375"/>
    </row>
    <row r="61" spans="2:15" ht="14.1" customHeight="1" x14ac:dyDescent="0.25">
      <c r="B61" s="383" t="s">
        <v>97</v>
      </c>
      <c r="C61" s="383"/>
      <c r="D61" s="63">
        <f>SUM(D59:D60)</f>
        <v>2.7288000000000003E-4</v>
      </c>
      <c r="E61" s="102">
        <f>SUM(E59:E60)</f>
        <v>0.41</v>
      </c>
      <c r="F61" s="375"/>
    </row>
    <row r="62" spans="2:15" ht="14.1" customHeight="1" x14ac:dyDescent="0.25">
      <c r="B62" s="68"/>
      <c r="C62" s="68"/>
      <c r="D62" s="109"/>
      <c r="E62" s="110"/>
      <c r="F62" s="375"/>
    </row>
    <row r="63" spans="2:15" s="70" customFormat="1" ht="14.1" customHeight="1" x14ac:dyDescent="0.25">
      <c r="B63" s="397" t="s">
        <v>107</v>
      </c>
      <c r="C63" s="397"/>
      <c r="D63" s="397"/>
      <c r="E63" s="397"/>
      <c r="F63" s="375"/>
      <c r="H63" s="71"/>
    </row>
    <row r="64" spans="2:15" s="70" customFormat="1" ht="14.1" customHeight="1" x14ac:dyDescent="0.25">
      <c r="B64" s="49" t="s">
        <v>108</v>
      </c>
      <c r="C64" s="111" t="s">
        <v>109</v>
      </c>
      <c r="D64" s="61" t="s">
        <v>59</v>
      </c>
      <c r="E64" s="62" t="s">
        <v>82</v>
      </c>
      <c r="F64" s="375"/>
      <c r="H64" s="71"/>
    </row>
    <row r="65" spans="2:15" s="70" customFormat="1" ht="14.1" customHeight="1" x14ac:dyDescent="0.25">
      <c r="B65" s="54" t="s">
        <v>37</v>
      </c>
      <c r="C65" s="112" t="s">
        <v>110</v>
      </c>
      <c r="D65" s="104">
        <v>1.8100000000000002E-2</v>
      </c>
      <c r="E65" s="94">
        <f t="shared" ref="E65:E70" si="1">TRUNC($E$20*D65,2)</f>
        <v>27.43</v>
      </c>
      <c r="F65" s="375"/>
      <c r="I65" s="65"/>
      <c r="J65" s="65"/>
      <c r="K65" s="65"/>
      <c r="L65" s="65"/>
      <c r="M65" s="65"/>
      <c r="N65" s="65"/>
      <c r="O65" s="65"/>
    </row>
    <row r="66" spans="2:15" s="70" customFormat="1" ht="14.1" customHeight="1" x14ac:dyDescent="0.25">
      <c r="B66" s="54" t="s">
        <v>39</v>
      </c>
      <c r="C66" s="112" t="s">
        <v>111</v>
      </c>
      <c r="D66" s="104">
        <f>D49*D65</f>
        <v>6.5956400000000007E-3</v>
      </c>
      <c r="E66" s="94">
        <f t="shared" si="1"/>
        <v>9.99</v>
      </c>
      <c r="F66" s="375"/>
      <c r="I66" s="113"/>
      <c r="J66" s="113"/>
      <c r="K66" s="113"/>
      <c r="L66" s="113"/>
      <c r="M66" s="113"/>
      <c r="N66" s="113"/>
      <c r="O66" s="113"/>
    </row>
    <row r="67" spans="2:15" ht="24" customHeight="1" x14ac:dyDescent="0.25">
      <c r="B67" s="95" t="s">
        <v>42</v>
      </c>
      <c r="C67" s="114" t="s">
        <v>112</v>
      </c>
      <c r="D67" s="100">
        <v>0.04</v>
      </c>
      <c r="E67" s="94">
        <f t="shared" si="1"/>
        <v>60.63</v>
      </c>
      <c r="F67" s="375"/>
      <c r="G67" s="70"/>
      <c r="H67" s="70"/>
      <c r="I67" s="65"/>
      <c r="J67" s="65"/>
      <c r="K67" s="65"/>
      <c r="L67" s="65"/>
      <c r="M67" s="65"/>
      <c r="N67" s="65"/>
      <c r="O67" s="65"/>
    </row>
    <row r="68" spans="2:15" ht="14.1" customHeight="1" x14ac:dyDescent="0.25">
      <c r="B68" s="98" t="s">
        <v>44</v>
      </c>
      <c r="C68" s="114" t="s">
        <v>113</v>
      </c>
      <c r="D68" s="115">
        <v>1.9E-3</v>
      </c>
      <c r="E68" s="94">
        <f t="shared" si="1"/>
        <v>2.88</v>
      </c>
      <c r="F68" s="375"/>
      <c r="G68" s="70"/>
      <c r="H68" s="70"/>
    </row>
    <row r="69" spans="2:15" ht="14.1" customHeight="1" x14ac:dyDescent="0.25">
      <c r="B69" s="98" t="s">
        <v>89</v>
      </c>
      <c r="C69" s="114" t="s">
        <v>114</v>
      </c>
      <c r="D69" s="115">
        <f>D49*D68</f>
        <v>6.9236000000000005E-4</v>
      </c>
      <c r="E69" s="94">
        <f t="shared" si="1"/>
        <v>1.04</v>
      </c>
      <c r="F69" s="375"/>
      <c r="G69" s="70"/>
      <c r="H69" s="70"/>
    </row>
    <row r="70" spans="2:15" ht="74.25" customHeight="1" x14ac:dyDescent="0.25">
      <c r="B70" s="95" t="s">
        <v>91</v>
      </c>
      <c r="C70" s="76" t="s">
        <v>115</v>
      </c>
      <c r="D70" s="100">
        <v>4.4999999999999997E-3</v>
      </c>
      <c r="E70" s="94">
        <f t="shared" si="1"/>
        <v>6.82</v>
      </c>
      <c r="F70" s="375"/>
      <c r="G70" s="70"/>
      <c r="H70" s="70"/>
      <c r="I70" s="65"/>
      <c r="J70" s="65"/>
      <c r="K70" s="65"/>
      <c r="L70" s="65"/>
      <c r="M70" s="65"/>
      <c r="N70" s="65"/>
      <c r="O70" s="65"/>
    </row>
    <row r="71" spans="2:15" ht="30.75" customHeight="1" x14ac:dyDescent="0.25">
      <c r="B71" s="378" t="s">
        <v>97</v>
      </c>
      <c r="C71" s="377"/>
      <c r="D71" s="63">
        <f>SUM(D65:D70)</f>
        <v>7.1788000000000005E-2</v>
      </c>
      <c r="E71" s="102">
        <f>SUM(E65:E70)+0.02</f>
        <v>108.81000000000002</v>
      </c>
      <c r="F71" s="375"/>
      <c r="G71" s="70"/>
      <c r="H71" s="70"/>
    </row>
    <row r="72" spans="2:15" ht="96" customHeight="1" x14ac:dyDescent="0.25">
      <c r="B72" s="68"/>
      <c r="C72" s="68"/>
      <c r="D72" s="103"/>
      <c r="E72" s="106"/>
      <c r="F72" s="375"/>
    </row>
    <row r="73" spans="2:15" s="70" customFormat="1" ht="14.1" customHeight="1" x14ac:dyDescent="0.25">
      <c r="B73" s="397" t="s">
        <v>116</v>
      </c>
      <c r="C73" s="397"/>
      <c r="D73" s="397"/>
      <c r="E73" s="397"/>
      <c r="F73" s="375"/>
      <c r="G73" s="116"/>
      <c r="H73" s="71"/>
    </row>
    <row r="74" spans="2:15" s="70" customFormat="1" ht="14.1" customHeight="1" x14ac:dyDescent="0.25">
      <c r="B74" s="49" t="s">
        <v>117</v>
      </c>
      <c r="C74" s="111" t="s">
        <v>118</v>
      </c>
      <c r="D74" s="61" t="s">
        <v>59</v>
      </c>
      <c r="E74" s="62" t="s">
        <v>82</v>
      </c>
      <c r="F74" s="375"/>
      <c r="H74" s="71"/>
    </row>
    <row r="75" spans="2:15" ht="13.5" x14ac:dyDescent="0.25">
      <c r="B75" s="117" t="s">
        <v>37</v>
      </c>
      <c r="C75" s="118" t="s">
        <v>119</v>
      </c>
      <c r="D75" s="100">
        <v>9.4999999999999998E-3</v>
      </c>
      <c r="E75" s="86">
        <f>TRUNC($E$20*D75,2)</f>
        <v>14.4</v>
      </c>
      <c r="F75" s="375"/>
      <c r="G75" s="116"/>
      <c r="H75" s="116"/>
      <c r="I75" s="116"/>
      <c r="J75" s="116"/>
      <c r="K75" s="65"/>
      <c r="L75" s="65"/>
      <c r="M75" s="65"/>
      <c r="N75" s="65"/>
      <c r="O75" s="65"/>
    </row>
    <row r="76" spans="2:15" ht="13.5" x14ac:dyDescent="0.25">
      <c r="B76" s="95" t="s">
        <v>39</v>
      </c>
      <c r="C76" s="76" t="s">
        <v>120</v>
      </c>
      <c r="D76" s="97">
        <v>4.1700000000000001E-2</v>
      </c>
      <c r="E76" s="94">
        <f>TRUNC($E$20*D76,2)</f>
        <v>63.21</v>
      </c>
      <c r="F76" s="375"/>
      <c r="G76" s="116"/>
      <c r="H76" s="116"/>
      <c r="I76" s="116"/>
      <c r="J76" s="116"/>
      <c r="K76" s="65"/>
      <c r="L76" s="65"/>
      <c r="M76" s="65"/>
      <c r="N76" s="65"/>
      <c r="O76" s="65"/>
    </row>
    <row r="77" spans="2:15" ht="14.1" customHeight="1" x14ac:dyDescent="0.25">
      <c r="B77" s="95" t="s">
        <v>42</v>
      </c>
      <c r="C77" s="76" t="s">
        <v>121</v>
      </c>
      <c r="D77" s="97">
        <v>1E-3</v>
      </c>
      <c r="E77" s="94">
        <f>TRUNC($E$20*D77,2)</f>
        <v>1.51</v>
      </c>
      <c r="F77" s="375"/>
      <c r="G77" s="116"/>
      <c r="H77" s="116"/>
      <c r="I77" s="116"/>
      <c r="J77" s="116"/>
    </row>
    <row r="78" spans="2:15" ht="14.1" customHeight="1" x14ac:dyDescent="0.25">
      <c r="B78" s="95" t="s">
        <v>44</v>
      </c>
      <c r="C78" s="76" t="s">
        <v>122</v>
      </c>
      <c r="D78" s="97">
        <v>6.3E-3</v>
      </c>
      <c r="E78" s="94">
        <f>TRUNC($E$20*D78,2)</f>
        <v>9.5500000000000007</v>
      </c>
      <c r="F78" s="375"/>
      <c r="G78" s="116"/>
      <c r="H78" s="116"/>
      <c r="I78" s="116"/>
      <c r="J78" s="116"/>
    </row>
    <row r="79" spans="2:15" ht="14.1" customHeight="1" x14ac:dyDescent="0.25">
      <c r="B79" s="119" t="s">
        <v>89</v>
      </c>
      <c r="C79" s="120" t="s">
        <v>123</v>
      </c>
      <c r="D79" s="101">
        <f>SUM(D75:D78)</f>
        <v>5.8500000000000003E-2</v>
      </c>
      <c r="E79" s="102">
        <f>SUM(E75:E78)</f>
        <v>88.67</v>
      </c>
      <c r="F79" s="375"/>
      <c r="G79" s="116"/>
      <c r="H79" s="116"/>
      <c r="I79" s="116"/>
      <c r="J79" s="116"/>
    </row>
    <row r="80" spans="2:15" ht="14.1" customHeight="1" x14ac:dyDescent="0.25">
      <c r="B80" s="95" t="s">
        <v>91</v>
      </c>
      <c r="C80" s="76" t="s">
        <v>124</v>
      </c>
      <c r="D80" s="97">
        <f>D49*D79</f>
        <v>2.13174E-2</v>
      </c>
      <c r="E80" s="94">
        <f>TRUNC($E$20*D80,2)+0.84</f>
        <v>33.150000000000006</v>
      </c>
      <c r="F80" s="375"/>
      <c r="G80" s="116"/>
      <c r="H80" s="116"/>
      <c r="I80" s="116"/>
      <c r="J80" s="116"/>
    </row>
    <row r="81" spans="2:15" ht="14.1" customHeight="1" x14ac:dyDescent="0.25">
      <c r="B81" s="378" t="s">
        <v>97</v>
      </c>
      <c r="C81" s="377"/>
      <c r="D81" s="101">
        <f>D79+D80</f>
        <v>7.9817400000000011E-2</v>
      </c>
      <c r="E81" s="102">
        <f>SUM(E79:E80)</f>
        <v>121.82000000000001</v>
      </c>
      <c r="F81" s="375"/>
      <c r="G81" s="116"/>
      <c r="H81" s="116"/>
      <c r="I81" s="116"/>
      <c r="J81" s="116"/>
    </row>
    <row r="82" spans="2:15" ht="14.1" customHeight="1" x14ac:dyDescent="0.25">
      <c r="B82" s="121"/>
      <c r="C82" s="121"/>
      <c r="D82" s="103"/>
      <c r="E82" s="106"/>
      <c r="F82" s="375"/>
      <c r="G82" s="116"/>
      <c r="H82" s="116"/>
      <c r="I82" s="116"/>
      <c r="J82" s="116"/>
    </row>
    <row r="83" spans="2:15" ht="34.5" customHeight="1" x14ac:dyDescent="0.25">
      <c r="B83" s="122"/>
      <c r="C83" s="123" t="s">
        <v>125</v>
      </c>
      <c r="D83" s="90"/>
      <c r="F83" s="375"/>
      <c r="G83" s="116"/>
      <c r="H83" s="116"/>
      <c r="I83" s="116"/>
      <c r="J83" s="116"/>
    </row>
    <row r="84" spans="2:15" ht="14.1" customHeight="1" x14ac:dyDescent="0.25">
      <c r="B84" s="49">
        <v>4</v>
      </c>
      <c r="C84" s="111" t="s">
        <v>126</v>
      </c>
      <c r="D84" s="61" t="s">
        <v>59</v>
      </c>
      <c r="E84" s="62" t="s">
        <v>82</v>
      </c>
      <c r="F84" s="375"/>
      <c r="G84" s="116"/>
      <c r="H84" s="116"/>
      <c r="I84" s="116"/>
      <c r="J84" s="116"/>
    </row>
    <row r="85" spans="2:15" ht="14.1" customHeight="1" x14ac:dyDescent="0.25">
      <c r="B85" s="95" t="s">
        <v>80</v>
      </c>
      <c r="C85" s="55" t="s">
        <v>127</v>
      </c>
      <c r="D85" s="97">
        <f>D49</f>
        <v>0.3644</v>
      </c>
      <c r="E85" s="94">
        <f>E49</f>
        <v>552.36</v>
      </c>
      <c r="F85" s="375"/>
    </row>
    <row r="86" spans="2:15" ht="14.1" customHeight="1" x14ac:dyDescent="0.25">
      <c r="B86" s="95" t="s">
        <v>99</v>
      </c>
      <c r="C86" s="85" t="s">
        <v>101</v>
      </c>
      <c r="D86" s="100">
        <f>D55</f>
        <v>0.20429999999999998</v>
      </c>
      <c r="E86" s="94">
        <f>E55</f>
        <v>309.68</v>
      </c>
      <c r="F86" s="375"/>
    </row>
    <row r="87" spans="2:15" ht="13.5" x14ac:dyDescent="0.25">
      <c r="B87" s="95" t="s">
        <v>104</v>
      </c>
      <c r="C87" s="76" t="s">
        <v>105</v>
      </c>
      <c r="D87" s="97">
        <f>D61</f>
        <v>2.7288000000000003E-4</v>
      </c>
      <c r="E87" s="94">
        <f>E61</f>
        <v>0.41</v>
      </c>
      <c r="F87" s="375"/>
      <c r="H87" s="43"/>
      <c r="J87" s="65"/>
      <c r="K87" s="65"/>
      <c r="L87" s="65"/>
      <c r="M87" s="65"/>
      <c r="N87" s="65"/>
      <c r="O87" s="65"/>
    </row>
    <row r="88" spans="2:15" ht="14.1" customHeight="1" x14ac:dyDescent="0.25">
      <c r="B88" s="95" t="s">
        <v>108</v>
      </c>
      <c r="C88" s="76" t="s">
        <v>128</v>
      </c>
      <c r="D88" s="97">
        <f>D71</f>
        <v>7.1788000000000005E-2</v>
      </c>
      <c r="E88" s="94">
        <f>E71</f>
        <v>108.81000000000002</v>
      </c>
      <c r="F88" s="375"/>
      <c r="H88" s="43"/>
    </row>
    <row r="89" spans="2:15" ht="14.1" customHeight="1" x14ac:dyDescent="0.25">
      <c r="B89" s="95" t="s">
        <v>117</v>
      </c>
      <c r="C89" s="76" t="s">
        <v>118</v>
      </c>
      <c r="D89" s="97">
        <f>D81</f>
        <v>7.9817400000000011E-2</v>
      </c>
      <c r="E89" s="94">
        <f>E81</f>
        <v>121.82000000000001</v>
      </c>
      <c r="F89" s="375"/>
      <c r="H89" s="43"/>
    </row>
    <row r="90" spans="2:15" ht="14.1" customHeight="1" x14ac:dyDescent="0.25">
      <c r="B90" s="378" t="s">
        <v>97</v>
      </c>
      <c r="C90" s="377"/>
      <c r="D90" s="125">
        <f>SUM(D85:D89)</f>
        <v>0.72057828000000002</v>
      </c>
      <c r="E90" s="102">
        <f>SUM(E85:E89)</f>
        <v>1093.08</v>
      </c>
      <c r="F90" s="375"/>
      <c r="H90" s="43"/>
    </row>
    <row r="91" spans="2:15" ht="14.1" customHeight="1" x14ac:dyDescent="0.25">
      <c r="B91" s="397"/>
      <c r="C91" s="397"/>
      <c r="D91" s="397"/>
      <c r="E91" s="397"/>
      <c r="F91" s="375"/>
      <c r="H91" s="43"/>
      <c r="J91" s="65"/>
      <c r="K91" s="65"/>
      <c r="L91" s="65"/>
      <c r="M91" s="65"/>
      <c r="N91" s="65"/>
      <c r="O91" s="65"/>
    </row>
    <row r="92" spans="2:15" ht="14.1" customHeight="1" x14ac:dyDescent="0.25">
      <c r="B92" s="67"/>
      <c r="C92" s="93"/>
      <c r="D92" s="68"/>
      <c r="E92" s="106"/>
      <c r="F92" s="375"/>
      <c r="H92" s="43"/>
    </row>
    <row r="93" spans="2:15" ht="13.5" x14ac:dyDescent="0.25">
      <c r="B93" s="67"/>
      <c r="C93" s="126" t="s">
        <v>129</v>
      </c>
      <c r="D93" s="67"/>
      <c r="F93" s="375"/>
      <c r="H93" s="43"/>
    </row>
    <row r="94" spans="2:15" ht="18" customHeight="1" x14ac:dyDescent="0.25">
      <c r="B94" s="49">
        <v>5</v>
      </c>
      <c r="C94" s="127" t="s">
        <v>130</v>
      </c>
      <c r="D94" s="61" t="s">
        <v>59</v>
      </c>
      <c r="E94" s="62" t="s">
        <v>82</v>
      </c>
      <c r="F94" s="375"/>
    </row>
    <row r="95" spans="2:15" ht="14.1" customHeight="1" x14ac:dyDescent="0.25">
      <c r="B95" s="56" t="s">
        <v>37</v>
      </c>
      <c r="C95" s="55" t="s">
        <v>131</v>
      </c>
      <c r="D95" s="128">
        <v>4.2999999999999997E-2</v>
      </c>
      <c r="E95" s="129">
        <f>((E20+E26+E34+E90)*D95)</f>
        <v>204.05301843333334</v>
      </c>
      <c r="F95" s="375"/>
    </row>
    <row r="96" spans="2:15" ht="14.1" customHeight="1" x14ac:dyDescent="0.25">
      <c r="B96" s="130" t="s">
        <v>39</v>
      </c>
      <c r="C96" s="55" t="s">
        <v>132</v>
      </c>
      <c r="D96" s="128">
        <f>D95</f>
        <v>4.2999999999999997E-2</v>
      </c>
      <c r="E96" s="129">
        <f>(D109+E95)*D96</f>
        <v>212.82729822596664</v>
      </c>
      <c r="F96" s="375"/>
    </row>
    <row r="97" spans="2:15" ht="24.75" customHeight="1" x14ac:dyDescent="0.25">
      <c r="B97" s="130" t="s">
        <v>42</v>
      </c>
      <c r="C97" s="46" t="s">
        <v>133</v>
      </c>
      <c r="D97" s="131">
        <f>D98+D99+D100</f>
        <v>8.7900000000000006E-2</v>
      </c>
      <c r="E97" s="132">
        <f>SUM(E98:E100)</f>
        <v>497.49508939990955</v>
      </c>
      <c r="F97" s="375"/>
      <c r="H97" s="66"/>
      <c r="I97" s="65"/>
      <c r="J97" s="65"/>
      <c r="K97" s="65"/>
      <c r="L97" s="65"/>
      <c r="M97" s="65"/>
      <c r="N97" s="65"/>
      <c r="O97" s="65"/>
    </row>
    <row r="98" spans="2:15" ht="13.5" x14ac:dyDescent="0.25">
      <c r="B98" s="130" t="s">
        <v>134</v>
      </c>
      <c r="C98" s="133" t="s">
        <v>135</v>
      </c>
      <c r="D98" s="128">
        <v>7.1000000000000004E-3</v>
      </c>
      <c r="E98" s="129">
        <f>D98*D111</f>
        <v>40.184472522632056</v>
      </c>
      <c r="F98" s="375"/>
      <c r="H98" s="66"/>
      <c r="I98" s="65"/>
      <c r="J98" s="65"/>
      <c r="K98" s="65"/>
      <c r="L98" s="65"/>
      <c r="M98" s="65"/>
      <c r="N98" s="65"/>
      <c r="O98" s="65"/>
    </row>
    <row r="99" spans="2:15" ht="54.75" customHeight="1" x14ac:dyDescent="0.25">
      <c r="B99" s="134" t="s">
        <v>136</v>
      </c>
      <c r="C99" s="133" t="s">
        <v>137</v>
      </c>
      <c r="D99" s="128">
        <v>3.0800000000000001E-2</v>
      </c>
      <c r="E99" s="129">
        <f>D99*D111</f>
        <v>174.32137376015032</v>
      </c>
      <c r="F99" s="375"/>
      <c r="H99" s="66"/>
      <c r="I99" s="65"/>
      <c r="J99" s="65"/>
      <c r="K99" s="65"/>
      <c r="L99" s="65"/>
      <c r="M99" s="65"/>
      <c r="N99" s="65"/>
      <c r="O99" s="65"/>
    </row>
    <row r="100" spans="2:15" ht="58.5" customHeight="1" x14ac:dyDescent="0.25">
      <c r="B100" s="135" t="s">
        <v>138</v>
      </c>
      <c r="C100" s="55" t="s">
        <v>139</v>
      </c>
      <c r="D100" s="136">
        <v>0.05</v>
      </c>
      <c r="E100" s="129">
        <f>D100*D111</f>
        <v>282.98924311712716</v>
      </c>
      <c r="F100" s="375"/>
      <c r="H100" s="66"/>
      <c r="I100" s="65"/>
      <c r="J100" s="65"/>
      <c r="K100" s="65"/>
      <c r="L100" s="65"/>
      <c r="M100" s="65"/>
      <c r="N100" s="65"/>
      <c r="O100" s="65"/>
    </row>
    <row r="101" spans="2:15" ht="14.1" customHeight="1" x14ac:dyDescent="0.25">
      <c r="B101" s="378" t="s">
        <v>140</v>
      </c>
      <c r="C101" s="403"/>
      <c r="D101" s="137">
        <f>SUM(D95:D97)</f>
        <v>0.1739</v>
      </c>
      <c r="E101" s="138">
        <f>E95+E96+E97</f>
        <v>914.37540605920958</v>
      </c>
      <c r="F101" s="375"/>
    </row>
    <row r="102" spans="2:15" ht="14.1" customHeight="1" x14ac:dyDescent="0.25">
      <c r="B102" s="67"/>
      <c r="C102" s="139"/>
      <c r="D102" s="139"/>
      <c r="E102" s="140"/>
      <c r="F102" s="375"/>
    </row>
    <row r="103" spans="2:15" s="70" customFormat="1" ht="14.1" customHeight="1" x14ac:dyDescent="0.25">
      <c r="B103" s="391" t="s">
        <v>141</v>
      </c>
      <c r="C103" s="391"/>
      <c r="D103" s="90"/>
      <c r="E103" s="141"/>
      <c r="F103" s="375"/>
      <c r="H103" s="71"/>
    </row>
    <row r="104" spans="2:15" ht="14.1" customHeight="1" x14ac:dyDescent="0.25">
      <c r="B104" s="49"/>
      <c r="C104" s="60" t="s">
        <v>142</v>
      </c>
      <c r="D104" s="400" t="s">
        <v>60</v>
      </c>
      <c r="E104" s="401"/>
      <c r="F104" s="375"/>
    </row>
    <row r="105" spans="2:15" ht="14.1" customHeight="1" x14ac:dyDescent="0.25">
      <c r="B105" s="56" t="s">
        <v>37</v>
      </c>
      <c r="C105" s="55" t="s">
        <v>143</v>
      </c>
      <c r="D105" s="404">
        <f>E20</f>
        <v>1515.92</v>
      </c>
      <c r="E105" s="405"/>
      <c r="F105" s="375"/>
    </row>
    <row r="106" spans="2:15" ht="14.1" customHeight="1" x14ac:dyDescent="0.25">
      <c r="B106" s="56" t="s">
        <v>39</v>
      </c>
      <c r="C106" s="55" t="s">
        <v>144</v>
      </c>
      <c r="D106" s="404">
        <f>E26</f>
        <v>1042.04</v>
      </c>
      <c r="E106" s="405"/>
      <c r="F106" s="375"/>
    </row>
    <row r="107" spans="2:15" ht="14.1" customHeight="1" x14ac:dyDescent="0.25">
      <c r="B107" s="56" t="s">
        <v>42</v>
      </c>
      <c r="C107" s="55" t="s">
        <v>145</v>
      </c>
      <c r="D107" s="404">
        <f>E34</f>
        <v>1094.3790333333334</v>
      </c>
      <c r="E107" s="405"/>
      <c r="F107" s="375"/>
    </row>
    <row r="108" spans="2:15" ht="14.1" customHeight="1" x14ac:dyDescent="0.25">
      <c r="B108" s="56" t="s">
        <v>44</v>
      </c>
      <c r="C108" s="55" t="s">
        <v>126</v>
      </c>
      <c r="D108" s="404">
        <f>E90</f>
        <v>1093.08</v>
      </c>
      <c r="E108" s="405"/>
      <c r="F108" s="375"/>
    </row>
    <row r="109" spans="2:15" ht="13.5" x14ac:dyDescent="0.25">
      <c r="B109" s="378" t="s">
        <v>146</v>
      </c>
      <c r="C109" s="377"/>
      <c r="D109" s="406">
        <f>SUM(D105:E108)</f>
        <v>4745.4190333333336</v>
      </c>
      <c r="E109" s="407"/>
      <c r="F109" s="375"/>
    </row>
    <row r="110" spans="2:15" ht="13.5" x14ac:dyDescent="0.25">
      <c r="B110" s="56" t="s">
        <v>89</v>
      </c>
      <c r="C110" s="55" t="s">
        <v>147</v>
      </c>
      <c r="D110" s="404">
        <f>E101</f>
        <v>914.37540605920958</v>
      </c>
      <c r="E110" s="405"/>
      <c r="F110" s="375"/>
    </row>
    <row r="111" spans="2:15" s="70" customFormat="1" ht="14.1" customHeight="1" x14ac:dyDescent="0.25">
      <c r="B111" s="378" t="s">
        <v>148</v>
      </c>
      <c r="C111" s="377"/>
      <c r="D111" s="406">
        <f>(D109+E95+E96)/(1-D97)-0.0105</f>
        <v>5659.7848623425425</v>
      </c>
      <c r="E111" s="407"/>
      <c r="F111" s="375"/>
      <c r="G111" s="142"/>
      <c r="H111" s="71"/>
    </row>
    <row r="112" spans="2:15" ht="13.5" x14ac:dyDescent="0.25">
      <c r="B112" s="67"/>
      <c r="C112" s="57"/>
      <c r="D112" s="68"/>
      <c r="E112" s="143">
        <f>D111*24</f>
        <v>135834.83669622103</v>
      </c>
      <c r="F112" s="375"/>
      <c r="G112" s="144">
        <f>D111</f>
        <v>5659.7848623425425</v>
      </c>
    </row>
    <row r="113" spans="5:6" ht="21" customHeight="1" x14ac:dyDescent="0.25">
      <c r="E113" s="124">
        <v>135834.84</v>
      </c>
      <c r="F113" s="375"/>
    </row>
    <row r="114" spans="5:6" x14ac:dyDescent="0.25">
      <c r="E114" s="124">
        <f>E113-E112</f>
        <v>3.3037789689842612E-3</v>
      </c>
    </row>
  </sheetData>
  <mergeCells count="49">
    <mergeCell ref="D110:E110"/>
    <mergeCell ref="B111:C111"/>
    <mergeCell ref="D111:E111"/>
    <mergeCell ref="D105:E105"/>
    <mergeCell ref="D106:E106"/>
    <mergeCell ref="D107:E107"/>
    <mergeCell ref="D108:E108"/>
    <mergeCell ref="B109:C109"/>
    <mergeCell ref="D109:E109"/>
    <mergeCell ref="D104:E104"/>
    <mergeCell ref="B55:C55"/>
    <mergeCell ref="B57:E57"/>
    <mergeCell ref="B61:C61"/>
    <mergeCell ref="B63:E63"/>
    <mergeCell ref="B71:C71"/>
    <mergeCell ref="B73:E73"/>
    <mergeCell ref="B81:C81"/>
    <mergeCell ref="B90:C90"/>
    <mergeCell ref="B91:E91"/>
    <mergeCell ref="B101:C101"/>
    <mergeCell ref="B103:C103"/>
    <mergeCell ref="B51:E51"/>
    <mergeCell ref="B17:D17"/>
    <mergeCell ref="B20:D20"/>
    <mergeCell ref="B22:E22"/>
    <mergeCell ref="C25:D25"/>
    <mergeCell ref="B26:D26"/>
    <mergeCell ref="B28:E28"/>
    <mergeCell ref="B34:D34"/>
    <mergeCell ref="B36:E36"/>
    <mergeCell ref="B37:E37"/>
    <mergeCell ref="B40:C40"/>
    <mergeCell ref="B49:C49"/>
    <mergeCell ref="D15:E15"/>
    <mergeCell ref="B1:E1"/>
    <mergeCell ref="F1:F113"/>
    <mergeCell ref="D2:E2"/>
    <mergeCell ref="D3:E3"/>
    <mergeCell ref="D4:E4"/>
    <mergeCell ref="D5:E5"/>
    <mergeCell ref="B6:E6"/>
    <mergeCell ref="D7:E7"/>
    <mergeCell ref="D8:E8"/>
    <mergeCell ref="C9:E9"/>
    <mergeCell ref="B10:E10"/>
    <mergeCell ref="D11:E11"/>
    <mergeCell ref="D12:E12"/>
    <mergeCell ref="D13:E13"/>
    <mergeCell ref="D14:E14"/>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E4B92-08C4-4A86-A2AF-B4809479F580}">
  <dimension ref="B1:I115"/>
  <sheetViews>
    <sheetView workbookViewId="0">
      <selection activeCell="D111" sqref="D111:E111"/>
    </sheetView>
  </sheetViews>
  <sheetFormatPr defaultRowHeight="12.75" x14ac:dyDescent="0.25"/>
  <cols>
    <col min="1" max="1" width="3.28515625" style="43" customWidth="1"/>
    <col min="2" max="2" width="5.42578125" style="43" customWidth="1"/>
    <col min="3" max="3" width="55.28515625" style="145" customWidth="1"/>
    <col min="4" max="4" width="11.5703125" style="43" bestFit="1" customWidth="1"/>
    <col min="5" max="5" width="19.5703125" style="43" customWidth="1"/>
    <col min="6" max="6" width="6.42578125" style="43" customWidth="1"/>
    <col min="7" max="7" width="41.140625" style="43" customWidth="1"/>
    <col min="8" max="8" width="14.140625" style="44" customWidth="1"/>
    <col min="9" max="256" width="9.140625" style="43"/>
    <col min="257" max="257" width="3.28515625" style="43" customWidth="1"/>
    <col min="258" max="258" width="5.42578125" style="43" customWidth="1"/>
    <col min="259" max="259" width="55.28515625" style="43" customWidth="1"/>
    <col min="260" max="260" width="11.5703125" style="43" bestFit="1" customWidth="1"/>
    <col min="261" max="261" width="19.5703125" style="43" customWidth="1"/>
    <col min="262" max="262" width="6.42578125" style="43" customWidth="1"/>
    <col min="263" max="263" width="41.140625" style="43" customWidth="1"/>
    <col min="264" max="264" width="14.140625" style="43" customWidth="1"/>
    <col min="265" max="512" width="9.140625" style="43"/>
    <col min="513" max="513" width="3.28515625" style="43" customWidth="1"/>
    <col min="514" max="514" width="5.42578125" style="43" customWidth="1"/>
    <col min="515" max="515" width="55.28515625" style="43" customWidth="1"/>
    <col min="516" max="516" width="11.5703125" style="43" bestFit="1" customWidth="1"/>
    <col min="517" max="517" width="19.5703125" style="43" customWidth="1"/>
    <col min="518" max="518" width="6.42578125" style="43" customWidth="1"/>
    <col min="519" max="519" width="41.140625" style="43" customWidth="1"/>
    <col min="520" max="520" width="14.140625" style="43" customWidth="1"/>
    <col min="521" max="768" width="9.140625" style="43"/>
    <col min="769" max="769" width="3.28515625" style="43" customWidth="1"/>
    <col min="770" max="770" width="5.42578125" style="43" customWidth="1"/>
    <col min="771" max="771" width="55.28515625" style="43" customWidth="1"/>
    <col min="772" max="772" width="11.5703125" style="43" bestFit="1" customWidth="1"/>
    <col min="773" max="773" width="19.5703125" style="43" customWidth="1"/>
    <col min="774" max="774" width="6.42578125" style="43" customWidth="1"/>
    <col min="775" max="775" width="41.140625" style="43" customWidth="1"/>
    <col min="776" max="776" width="14.140625" style="43" customWidth="1"/>
    <col min="777" max="1024" width="9.140625" style="43"/>
    <col min="1025" max="1025" width="3.28515625" style="43" customWidth="1"/>
    <col min="1026" max="1026" width="5.42578125" style="43" customWidth="1"/>
    <col min="1027" max="1027" width="55.28515625" style="43" customWidth="1"/>
    <col min="1028" max="1028" width="11.5703125" style="43" bestFit="1" customWidth="1"/>
    <col min="1029" max="1029" width="19.5703125" style="43" customWidth="1"/>
    <col min="1030" max="1030" width="6.42578125" style="43" customWidth="1"/>
    <col min="1031" max="1031" width="41.140625" style="43" customWidth="1"/>
    <col min="1032" max="1032" width="14.140625" style="43" customWidth="1"/>
    <col min="1033" max="1280" width="9.140625" style="43"/>
    <col min="1281" max="1281" width="3.28515625" style="43" customWidth="1"/>
    <col min="1282" max="1282" width="5.42578125" style="43" customWidth="1"/>
    <col min="1283" max="1283" width="55.28515625" style="43" customWidth="1"/>
    <col min="1284" max="1284" width="11.5703125" style="43" bestFit="1" customWidth="1"/>
    <col min="1285" max="1285" width="19.5703125" style="43" customWidth="1"/>
    <col min="1286" max="1286" width="6.42578125" style="43" customWidth="1"/>
    <col min="1287" max="1287" width="41.140625" style="43" customWidth="1"/>
    <col min="1288" max="1288" width="14.140625" style="43" customWidth="1"/>
    <col min="1289" max="1536" width="9.140625" style="43"/>
    <col min="1537" max="1537" width="3.28515625" style="43" customWidth="1"/>
    <col min="1538" max="1538" width="5.42578125" style="43" customWidth="1"/>
    <col min="1539" max="1539" width="55.28515625" style="43" customWidth="1"/>
    <col min="1540" max="1540" width="11.5703125" style="43" bestFit="1" customWidth="1"/>
    <col min="1541" max="1541" width="19.5703125" style="43" customWidth="1"/>
    <col min="1542" max="1542" width="6.42578125" style="43" customWidth="1"/>
    <col min="1543" max="1543" width="41.140625" style="43" customWidth="1"/>
    <col min="1544" max="1544" width="14.140625" style="43" customWidth="1"/>
    <col min="1545" max="1792" width="9.140625" style="43"/>
    <col min="1793" max="1793" width="3.28515625" style="43" customWidth="1"/>
    <col min="1794" max="1794" width="5.42578125" style="43" customWidth="1"/>
    <col min="1795" max="1795" width="55.28515625" style="43" customWidth="1"/>
    <col min="1796" max="1796" width="11.5703125" style="43" bestFit="1" customWidth="1"/>
    <col min="1797" max="1797" width="19.5703125" style="43" customWidth="1"/>
    <col min="1798" max="1798" width="6.42578125" style="43" customWidth="1"/>
    <col min="1799" max="1799" width="41.140625" style="43" customWidth="1"/>
    <col min="1800" max="1800" width="14.140625" style="43" customWidth="1"/>
    <col min="1801" max="2048" width="9.140625" style="43"/>
    <col min="2049" max="2049" width="3.28515625" style="43" customWidth="1"/>
    <col min="2050" max="2050" width="5.42578125" style="43" customWidth="1"/>
    <col min="2051" max="2051" width="55.28515625" style="43" customWidth="1"/>
    <col min="2052" max="2052" width="11.5703125" style="43" bestFit="1" customWidth="1"/>
    <col min="2053" max="2053" width="19.5703125" style="43" customWidth="1"/>
    <col min="2054" max="2054" width="6.42578125" style="43" customWidth="1"/>
    <col min="2055" max="2055" width="41.140625" style="43" customWidth="1"/>
    <col min="2056" max="2056" width="14.140625" style="43" customWidth="1"/>
    <col min="2057" max="2304" width="9.140625" style="43"/>
    <col min="2305" max="2305" width="3.28515625" style="43" customWidth="1"/>
    <col min="2306" max="2306" width="5.42578125" style="43" customWidth="1"/>
    <col min="2307" max="2307" width="55.28515625" style="43" customWidth="1"/>
    <col min="2308" max="2308" width="11.5703125" style="43" bestFit="1" customWidth="1"/>
    <col min="2309" max="2309" width="19.5703125" style="43" customWidth="1"/>
    <col min="2310" max="2310" width="6.42578125" style="43" customWidth="1"/>
    <col min="2311" max="2311" width="41.140625" style="43" customWidth="1"/>
    <col min="2312" max="2312" width="14.140625" style="43" customWidth="1"/>
    <col min="2313" max="2560" width="9.140625" style="43"/>
    <col min="2561" max="2561" width="3.28515625" style="43" customWidth="1"/>
    <col min="2562" max="2562" width="5.42578125" style="43" customWidth="1"/>
    <col min="2563" max="2563" width="55.28515625" style="43" customWidth="1"/>
    <col min="2564" max="2564" width="11.5703125" style="43" bestFit="1" customWidth="1"/>
    <col min="2565" max="2565" width="19.5703125" style="43" customWidth="1"/>
    <col min="2566" max="2566" width="6.42578125" style="43" customWidth="1"/>
    <col min="2567" max="2567" width="41.140625" style="43" customWidth="1"/>
    <col min="2568" max="2568" width="14.140625" style="43" customWidth="1"/>
    <col min="2569" max="2816" width="9.140625" style="43"/>
    <col min="2817" max="2817" width="3.28515625" style="43" customWidth="1"/>
    <col min="2818" max="2818" width="5.42578125" style="43" customWidth="1"/>
    <col min="2819" max="2819" width="55.28515625" style="43" customWidth="1"/>
    <col min="2820" max="2820" width="11.5703125" style="43" bestFit="1" customWidth="1"/>
    <col min="2821" max="2821" width="19.5703125" style="43" customWidth="1"/>
    <col min="2822" max="2822" width="6.42578125" style="43" customWidth="1"/>
    <col min="2823" max="2823" width="41.140625" style="43" customWidth="1"/>
    <col min="2824" max="2824" width="14.140625" style="43" customWidth="1"/>
    <col min="2825" max="3072" width="9.140625" style="43"/>
    <col min="3073" max="3073" width="3.28515625" style="43" customWidth="1"/>
    <col min="3074" max="3074" width="5.42578125" style="43" customWidth="1"/>
    <col min="3075" max="3075" width="55.28515625" style="43" customWidth="1"/>
    <col min="3076" max="3076" width="11.5703125" style="43" bestFit="1" customWidth="1"/>
    <col min="3077" max="3077" width="19.5703125" style="43" customWidth="1"/>
    <col min="3078" max="3078" width="6.42578125" style="43" customWidth="1"/>
    <col min="3079" max="3079" width="41.140625" style="43" customWidth="1"/>
    <col min="3080" max="3080" width="14.140625" style="43" customWidth="1"/>
    <col min="3081" max="3328" width="9.140625" style="43"/>
    <col min="3329" max="3329" width="3.28515625" style="43" customWidth="1"/>
    <col min="3330" max="3330" width="5.42578125" style="43" customWidth="1"/>
    <col min="3331" max="3331" width="55.28515625" style="43" customWidth="1"/>
    <col min="3332" max="3332" width="11.5703125" style="43" bestFit="1" customWidth="1"/>
    <col min="3333" max="3333" width="19.5703125" style="43" customWidth="1"/>
    <col min="3334" max="3334" width="6.42578125" style="43" customWidth="1"/>
    <col min="3335" max="3335" width="41.140625" style="43" customWidth="1"/>
    <col min="3336" max="3336" width="14.140625" style="43" customWidth="1"/>
    <col min="3337" max="3584" width="9.140625" style="43"/>
    <col min="3585" max="3585" width="3.28515625" style="43" customWidth="1"/>
    <col min="3586" max="3586" width="5.42578125" style="43" customWidth="1"/>
    <col min="3587" max="3587" width="55.28515625" style="43" customWidth="1"/>
    <col min="3588" max="3588" width="11.5703125" style="43" bestFit="1" customWidth="1"/>
    <col min="3589" max="3589" width="19.5703125" style="43" customWidth="1"/>
    <col min="3590" max="3590" width="6.42578125" style="43" customWidth="1"/>
    <col min="3591" max="3591" width="41.140625" style="43" customWidth="1"/>
    <col min="3592" max="3592" width="14.140625" style="43" customWidth="1"/>
    <col min="3593" max="3840" width="9.140625" style="43"/>
    <col min="3841" max="3841" width="3.28515625" style="43" customWidth="1"/>
    <col min="3842" max="3842" width="5.42578125" style="43" customWidth="1"/>
    <col min="3843" max="3843" width="55.28515625" style="43" customWidth="1"/>
    <col min="3844" max="3844" width="11.5703125" style="43" bestFit="1" customWidth="1"/>
    <col min="3845" max="3845" width="19.5703125" style="43" customWidth="1"/>
    <col min="3846" max="3846" width="6.42578125" style="43" customWidth="1"/>
    <col min="3847" max="3847" width="41.140625" style="43" customWidth="1"/>
    <col min="3848" max="3848" width="14.140625" style="43" customWidth="1"/>
    <col min="3849" max="4096" width="9.140625" style="43"/>
    <col min="4097" max="4097" width="3.28515625" style="43" customWidth="1"/>
    <col min="4098" max="4098" width="5.42578125" style="43" customWidth="1"/>
    <col min="4099" max="4099" width="55.28515625" style="43" customWidth="1"/>
    <col min="4100" max="4100" width="11.5703125" style="43" bestFit="1" customWidth="1"/>
    <col min="4101" max="4101" width="19.5703125" style="43" customWidth="1"/>
    <col min="4102" max="4102" width="6.42578125" style="43" customWidth="1"/>
    <col min="4103" max="4103" width="41.140625" style="43" customWidth="1"/>
    <col min="4104" max="4104" width="14.140625" style="43" customWidth="1"/>
    <col min="4105" max="4352" width="9.140625" style="43"/>
    <col min="4353" max="4353" width="3.28515625" style="43" customWidth="1"/>
    <col min="4354" max="4354" width="5.42578125" style="43" customWidth="1"/>
    <col min="4355" max="4355" width="55.28515625" style="43" customWidth="1"/>
    <col min="4356" max="4356" width="11.5703125" style="43" bestFit="1" customWidth="1"/>
    <col min="4357" max="4357" width="19.5703125" style="43" customWidth="1"/>
    <col min="4358" max="4358" width="6.42578125" style="43" customWidth="1"/>
    <col min="4359" max="4359" width="41.140625" style="43" customWidth="1"/>
    <col min="4360" max="4360" width="14.140625" style="43" customWidth="1"/>
    <col min="4361" max="4608" width="9.140625" style="43"/>
    <col min="4609" max="4609" width="3.28515625" style="43" customWidth="1"/>
    <col min="4610" max="4610" width="5.42578125" style="43" customWidth="1"/>
    <col min="4611" max="4611" width="55.28515625" style="43" customWidth="1"/>
    <col min="4612" max="4612" width="11.5703125" style="43" bestFit="1" customWidth="1"/>
    <col min="4613" max="4613" width="19.5703125" style="43" customWidth="1"/>
    <col min="4614" max="4614" width="6.42578125" style="43" customWidth="1"/>
    <col min="4615" max="4615" width="41.140625" style="43" customWidth="1"/>
    <col min="4616" max="4616" width="14.140625" style="43" customWidth="1"/>
    <col min="4617" max="4864" width="9.140625" style="43"/>
    <col min="4865" max="4865" width="3.28515625" style="43" customWidth="1"/>
    <col min="4866" max="4866" width="5.42578125" style="43" customWidth="1"/>
    <col min="4867" max="4867" width="55.28515625" style="43" customWidth="1"/>
    <col min="4868" max="4868" width="11.5703125" style="43" bestFit="1" customWidth="1"/>
    <col min="4869" max="4869" width="19.5703125" style="43" customWidth="1"/>
    <col min="4870" max="4870" width="6.42578125" style="43" customWidth="1"/>
    <col min="4871" max="4871" width="41.140625" style="43" customWidth="1"/>
    <col min="4872" max="4872" width="14.140625" style="43" customWidth="1"/>
    <col min="4873" max="5120" width="9.140625" style="43"/>
    <col min="5121" max="5121" width="3.28515625" style="43" customWidth="1"/>
    <col min="5122" max="5122" width="5.42578125" style="43" customWidth="1"/>
    <col min="5123" max="5123" width="55.28515625" style="43" customWidth="1"/>
    <col min="5124" max="5124" width="11.5703125" style="43" bestFit="1" customWidth="1"/>
    <col min="5125" max="5125" width="19.5703125" style="43" customWidth="1"/>
    <col min="5126" max="5126" width="6.42578125" style="43" customWidth="1"/>
    <col min="5127" max="5127" width="41.140625" style="43" customWidth="1"/>
    <col min="5128" max="5128" width="14.140625" style="43" customWidth="1"/>
    <col min="5129" max="5376" width="9.140625" style="43"/>
    <col min="5377" max="5377" width="3.28515625" style="43" customWidth="1"/>
    <col min="5378" max="5378" width="5.42578125" style="43" customWidth="1"/>
    <col min="5379" max="5379" width="55.28515625" style="43" customWidth="1"/>
    <col min="5380" max="5380" width="11.5703125" style="43" bestFit="1" customWidth="1"/>
    <col min="5381" max="5381" width="19.5703125" style="43" customWidth="1"/>
    <col min="5382" max="5382" width="6.42578125" style="43" customWidth="1"/>
    <col min="5383" max="5383" width="41.140625" style="43" customWidth="1"/>
    <col min="5384" max="5384" width="14.140625" style="43" customWidth="1"/>
    <col min="5385" max="5632" width="9.140625" style="43"/>
    <col min="5633" max="5633" width="3.28515625" style="43" customWidth="1"/>
    <col min="5634" max="5634" width="5.42578125" style="43" customWidth="1"/>
    <col min="5635" max="5635" width="55.28515625" style="43" customWidth="1"/>
    <col min="5636" max="5636" width="11.5703125" style="43" bestFit="1" customWidth="1"/>
    <col min="5637" max="5637" width="19.5703125" style="43" customWidth="1"/>
    <col min="5638" max="5638" width="6.42578125" style="43" customWidth="1"/>
    <col min="5639" max="5639" width="41.140625" style="43" customWidth="1"/>
    <col min="5640" max="5640" width="14.140625" style="43" customWidth="1"/>
    <col min="5641" max="5888" width="9.140625" style="43"/>
    <col min="5889" max="5889" width="3.28515625" style="43" customWidth="1"/>
    <col min="5890" max="5890" width="5.42578125" style="43" customWidth="1"/>
    <col min="5891" max="5891" width="55.28515625" style="43" customWidth="1"/>
    <col min="5892" max="5892" width="11.5703125" style="43" bestFit="1" customWidth="1"/>
    <col min="5893" max="5893" width="19.5703125" style="43" customWidth="1"/>
    <col min="5894" max="5894" width="6.42578125" style="43" customWidth="1"/>
    <col min="5895" max="5895" width="41.140625" style="43" customWidth="1"/>
    <col min="5896" max="5896" width="14.140625" style="43" customWidth="1"/>
    <col min="5897" max="6144" width="9.140625" style="43"/>
    <col min="6145" max="6145" width="3.28515625" style="43" customWidth="1"/>
    <col min="6146" max="6146" width="5.42578125" style="43" customWidth="1"/>
    <col min="6147" max="6147" width="55.28515625" style="43" customWidth="1"/>
    <col min="6148" max="6148" width="11.5703125" style="43" bestFit="1" customWidth="1"/>
    <col min="6149" max="6149" width="19.5703125" style="43" customWidth="1"/>
    <col min="6150" max="6150" width="6.42578125" style="43" customWidth="1"/>
    <col min="6151" max="6151" width="41.140625" style="43" customWidth="1"/>
    <col min="6152" max="6152" width="14.140625" style="43" customWidth="1"/>
    <col min="6153" max="6400" width="9.140625" style="43"/>
    <col min="6401" max="6401" width="3.28515625" style="43" customWidth="1"/>
    <col min="6402" max="6402" width="5.42578125" style="43" customWidth="1"/>
    <col min="6403" max="6403" width="55.28515625" style="43" customWidth="1"/>
    <col min="6404" max="6404" width="11.5703125" style="43" bestFit="1" customWidth="1"/>
    <col min="6405" max="6405" width="19.5703125" style="43" customWidth="1"/>
    <col min="6406" max="6406" width="6.42578125" style="43" customWidth="1"/>
    <col min="6407" max="6407" width="41.140625" style="43" customWidth="1"/>
    <col min="6408" max="6408" width="14.140625" style="43" customWidth="1"/>
    <col min="6409" max="6656" width="9.140625" style="43"/>
    <col min="6657" max="6657" width="3.28515625" style="43" customWidth="1"/>
    <col min="6658" max="6658" width="5.42578125" style="43" customWidth="1"/>
    <col min="6659" max="6659" width="55.28515625" style="43" customWidth="1"/>
    <col min="6660" max="6660" width="11.5703125" style="43" bestFit="1" customWidth="1"/>
    <col min="6661" max="6661" width="19.5703125" style="43" customWidth="1"/>
    <col min="6662" max="6662" width="6.42578125" style="43" customWidth="1"/>
    <col min="6663" max="6663" width="41.140625" style="43" customWidth="1"/>
    <col min="6664" max="6664" width="14.140625" style="43" customWidth="1"/>
    <col min="6665" max="6912" width="9.140625" style="43"/>
    <col min="6913" max="6913" width="3.28515625" style="43" customWidth="1"/>
    <col min="6914" max="6914" width="5.42578125" style="43" customWidth="1"/>
    <col min="6915" max="6915" width="55.28515625" style="43" customWidth="1"/>
    <col min="6916" max="6916" width="11.5703125" style="43" bestFit="1" customWidth="1"/>
    <col min="6917" max="6917" width="19.5703125" style="43" customWidth="1"/>
    <col min="6918" max="6918" width="6.42578125" style="43" customWidth="1"/>
    <col min="6919" max="6919" width="41.140625" style="43" customWidth="1"/>
    <col min="6920" max="6920" width="14.140625" style="43" customWidth="1"/>
    <col min="6921" max="7168" width="9.140625" style="43"/>
    <col min="7169" max="7169" width="3.28515625" style="43" customWidth="1"/>
    <col min="7170" max="7170" width="5.42578125" style="43" customWidth="1"/>
    <col min="7171" max="7171" width="55.28515625" style="43" customWidth="1"/>
    <col min="7172" max="7172" width="11.5703125" style="43" bestFit="1" customWidth="1"/>
    <col min="7173" max="7173" width="19.5703125" style="43" customWidth="1"/>
    <col min="7174" max="7174" width="6.42578125" style="43" customWidth="1"/>
    <col min="7175" max="7175" width="41.140625" style="43" customWidth="1"/>
    <col min="7176" max="7176" width="14.140625" style="43" customWidth="1"/>
    <col min="7177" max="7424" width="9.140625" style="43"/>
    <col min="7425" max="7425" width="3.28515625" style="43" customWidth="1"/>
    <col min="7426" max="7426" width="5.42578125" style="43" customWidth="1"/>
    <col min="7427" max="7427" width="55.28515625" style="43" customWidth="1"/>
    <col min="7428" max="7428" width="11.5703125" style="43" bestFit="1" customWidth="1"/>
    <col min="7429" max="7429" width="19.5703125" style="43" customWidth="1"/>
    <col min="7430" max="7430" width="6.42578125" style="43" customWidth="1"/>
    <col min="7431" max="7431" width="41.140625" style="43" customWidth="1"/>
    <col min="7432" max="7432" width="14.140625" style="43" customWidth="1"/>
    <col min="7433" max="7680" width="9.140625" style="43"/>
    <col min="7681" max="7681" width="3.28515625" style="43" customWidth="1"/>
    <col min="7682" max="7682" width="5.42578125" style="43" customWidth="1"/>
    <col min="7683" max="7683" width="55.28515625" style="43" customWidth="1"/>
    <col min="7684" max="7684" width="11.5703125" style="43" bestFit="1" customWidth="1"/>
    <col min="7685" max="7685" width="19.5703125" style="43" customWidth="1"/>
    <col min="7686" max="7686" width="6.42578125" style="43" customWidth="1"/>
    <col min="7687" max="7687" width="41.140625" style="43" customWidth="1"/>
    <col min="7688" max="7688" width="14.140625" style="43" customWidth="1"/>
    <col min="7689" max="7936" width="9.140625" style="43"/>
    <col min="7937" max="7937" width="3.28515625" style="43" customWidth="1"/>
    <col min="7938" max="7938" width="5.42578125" style="43" customWidth="1"/>
    <col min="7939" max="7939" width="55.28515625" style="43" customWidth="1"/>
    <col min="7940" max="7940" width="11.5703125" style="43" bestFit="1" customWidth="1"/>
    <col min="7941" max="7941" width="19.5703125" style="43" customWidth="1"/>
    <col min="7942" max="7942" width="6.42578125" style="43" customWidth="1"/>
    <col min="7943" max="7943" width="41.140625" style="43" customWidth="1"/>
    <col min="7944" max="7944" width="14.140625" style="43" customWidth="1"/>
    <col min="7945" max="8192" width="9.140625" style="43"/>
    <col min="8193" max="8193" width="3.28515625" style="43" customWidth="1"/>
    <col min="8194" max="8194" width="5.42578125" style="43" customWidth="1"/>
    <col min="8195" max="8195" width="55.28515625" style="43" customWidth="1"/>
    <col min="8196" max="8196" width="11.5703125" style="43" bestFit="1" customWidth="1"/>
    <col min="8197" max="8197" width="19.5703125" style="43" customWidth="1"/>
    <col min="8198" max="8198" width="6.42578125" style="43" customWidth="1"/>
    <col min="8199" max="8199" width="41.140625" style="43" customWidth="1"/>
    <col min="8200" max="8200" width="14.140625" style="43" customWidth="1"/>
    <col min="8201" max="8448" width="9.140625" style="43"/>
    <col min="8449" max="8449" width="3.28515625" style="43" customWidth="1"/>
    <col min="8450" max="8450" width="5.42578125" style="43" customWidth="1"/>
    <col min="8451" max="8451" width="55.28515625" style="43" customWidth="1"/>
    <col min="8452" max="8452" width="11.5703125" style="43" bestFit="1" customWidth="1"/>
    <col min="8453" max="8453" width="19.5703125" style="43" customWidth="1"/>
    <col min="8454" max="8454" width="6.42578125" style="43" customWidth="1"/>
    <col min="8455" max="8455" width="41.140625" style="43" customWidth="1"/>
    <col min="8456" max="8456" width="14.140625" style="43" customWidth="1"/>
    <col min="8457" max="8704" width="9.140625" style="43"/>
    <col min="8705" max="8705" width="3.28515625" style="43" customWidth="1"/>
    <col min="8706" max="8706" width="5.42578125" style="43" customWidth="1"/>
    <col min="8707" max="8707" width="55.28515625" style="43" customWidth="1"/>
    <col min="8708" max="8708" width="11.5703125" style="43" bestFit="1" customWidth="1"/>
    <col min="8709" max="8709" width="19.5703125" style="43" customWidth="1"/>
    <col min="8710" max="8710" width="6.42578125" style="43" customWidth="1"/>
    <col min="8711" max="8711" width="41.140625" style="43" customWidth="1"/>
    <col min="8712" max="8712" width="14.140625" style="43" customWidth="1"/>
    <col min="8713" max="8960" width="9.140625" style="43"/>
    <col min="8961" max="8961" width="3.28515625" style="43" customWidth="1"/>
    <col min="8962" max="8962" width="5.42578125" style="43" customWidth="1"/>
    <col min="8963" max="8963" width="55.28515625" style="43" customWidth="1"/>
    <col min="8964" max="8964" width="11.5703125" style="43" bestFit="1" customWidth="1"/>
    <col min="8965" max="8965" width="19.5703125" style="43" customWidth="1"/>
    <col min="8966" max="8966" width="6.42578125" style="43" customWidth="1"/>
    <col min="8967" max="8967" width="41.140625" style="43" customWidth="1"/>
    <col min="8968" max="8968" width="14.140625" style="43" customWidth="1"/>
    <col min="8969" max="9216" width="9.140625" style="43"/>
    <col min="9217" max="9217" width="3.28515625" style="43" customWidth="1"/>
    <col min="9218" max="9218" width="5.42578125" style="43" customWidth="1"/>
    <col min="9219" max="9219" width="55.28515625" style="43" customWidth="1"/>
    <col min="9220" max="9220" width="11.5703125" style="43" bestFit="1" customWidth="1"/>
    <col min="9221" max="9221" width="19.5703125" style="43" customWidth="1"/>
    <col min="9222" max="9222" width="6.42578125" style="43" customWidth="1"/>
    <col min="9223" max="9223" width="41.140625" style="43" customWidth="1"/>
    <col min="9224" max="9224" width="14.140625" style="43" customWidth="1"/>
    <col min="9225" max="9472" width="9.140625" style="43"/>
    <col min="9473" max="9473" width="3.28515625" style="43" customWidth="1"/>
    <col min="9474" max="9474" width="5.42578125" style="43" customWidth="1"/>
    <col min="9475" max="9475" width="55.28515625" style="43" customWidth="1"/>
    <col min="9476" max="9476" width="11.5703125" style="43" bestFit="1" customWidth="1"/>
    <col min="9477" max="9477" width="19.5703125" style="43" customWidth="1"/>
    <col min="9478" max="9478" width="6.42578125" style="43" customWidth="1"/>
    <col min="9479" max="9479" width="41.140625" style="43" customWidth="1"/>
    <col min="9480" max="9480" width="14.140625" style="43" customWidth="1"/>
    <col min="9481" max="9728" width="9.140625" style="43"/>
    <col min="9729" max="9729" width="3.28515625" style="43" customWidth="1"/>
    <col min="9730" max="9730" width="5.42578125" style="43" customWidth="1"/>
    <col min="9731" max="9731" width="55.28515625" style="43" customWidth="1"/>
    <col min="9732" max="9732" width="11.5703125" style="43" bestFit="1" customWidth="1"/>
    <col min="9733" max="9733" width="19.5703125" style="43" customWidth="1"/>
    <col min="9734" max="9734" width="6.42578125" style="43" customWidth="1"/>
    <col min="9735" max="9735" width="41.140625" style="43" customWidth="1"/>
    <col min="9736" max="9736" width="14.140625" style="43" customWidth="1"/>
    <col min="9737" max="9984" width="9.140625" style="43"/>
    <col min="9985" max="9985" width="3.28515625" style="43" customWidth="1"/>
    <col min="9986" max="9986" width="5.42578125" style="43" customWidth="1"/>
    <col min="9987" max="9987" width="55.28515625" style="43" customWidth="1"/>
    <col min="9988" max="9988" width="11.5703125" style="43" bestFit="1" customWidth="1"/>
    <col min="9989" max="9989" width="19.5703125" style="43" customWidth="1"/>
    <col min="9990" max="9990" width="6.42578125" style="43" customWidth="1"/>
    <col min="9991" max="9991" width="41.140625" style="43" customWidth="1"/>
    <col min="9992" max="9992" width="14.140625" style="43" customWidth="1"/>
    <col min="9993" max="10240" width="9.140625" style="43"/>
    <col min="10241" max="10241" width="3.28515625" style="43" customWidth="1"/>
    <col min="10242" max="10242" width="5.42578125" style="43" customWidth="1"/>
    <col min="10243" max="10243" width="55.28515625" style="43" customWidth="1"/>
    <col min="10244" max="10244" width="11.5703125" style="43" bestFit="1" customWidth="1"/>
    <col min="10245" max="10245" width="19.5703125" style="43" customWidth="1"/>
    <col min="10246" max="10246" width="6.42578125" style="43" customWidth="1"/>
    <col min="10247" max="10247" width="41.140625" style="43" customWidth="1"/>
    <col min="10248" max="10248" width="14.140625" style="43" customWidth="1"/>
    <col min="10249" max="10496" width="9.140625" style="43"/>
    <col min="10497" max="10497" width="3.28515625" style="43" customWidth="1"/>
    <col min="10498" max="10498" width="5.42578125" style="43" customWidth="1"/>
    <col min="10499" max="10499" width="55.28515625" style="43" customWidth="1"/>
    <col min="10500" max="10500" width="11.5703125" style="43" bestFit="1" customWidth="1"/>
    <col min="10501" max="10501" width="19.5703125" style="43" customWidth="1"/>
    <col min="10502" max="10502" width="6.42578125" style="43" customWidth="1"/>
    <col min="10503" max="10503" width="41.140625" style="43" customWidth="1"/>
    <col min="10504" max="10504" width="14.140625" style="43" customWidth="1"/>
    <col min="10505" max="10752" width="9.140625" style="43"/>
    <col min="10753" max="10753" width="3.28515625" style="43" customWidth="1"/>
    <col min="10754" max="10754" width="5.42578125" style="43" customWidth="1"/>
    <col min="10755" max="10755" width="55.28515625" style="43" customWidth="1"/>
    <col min="10756" max="10756" width="11.5703125" style="43" bestFit="1" customWidth="1"/>
    <col min="10757" max="10757" width="19.5703125" style="43" customWidth="1"/>
    <col min="10758" max="10758" width="6.42578125" style="43" customWidth="1"/>
    <col min="10759" max="10759" width="41.140625" style="43" customWidth="1"/>
    <col min="10760" max="10760" width="14.140625" style="43" customWidth="1"/>
    <col min="10761" max="11008" width="9.140625" style="43"/>
    <col min="11009" max="11009" width="3.28515625" style="43" customWidth="1"/>
    <col min="11010" max="11010" width="5.42578125" style="43" customWidth="1"/>
    <col min="11011" max="11011" width="55.28515625" style="43" customWidth="1"/>
    <col min="11012" max="11012" width="11.5703125" style="43" bestFit="1" customWidth="1"/>
    <col min="11013" max="11013" width="19.5703125" style="43" customWidth="1"/>
    <col min="11014" max="11014" width="6.42578125" style="43" customWidth="1"/>
    <col min="11015" max="11015" width="41.140625" style="43" customWidth="1"/>
    <col min="11016" max="11016" width="14.140625" style="43" customWidth="1"/>
    <col min="11017" max="11264" width="9.140625" style="43"/>
    <col min="11265" max="11265" width="3.28515625" style="43" customWidth="1"/>
    <col min="11266" max="11266" width="5.42578125" style="43" customWidth="1"/>
    <col min="11267" max="11267" width="55.28515625" style="43" customWidth="1"/>
    <col min="11268" max="11268" width="11.5703125" style="43" bestFit="1" customWidth="1"/>
    <col min="11269" max="11269" width="19.5703125" style="43" customWidth="1"/>
    <col min="11270" max="11270" width="6.42578125" style="43" customWidth="1"/>
    <col min="11271" max="11271" width="41.140625" style="43" customWidth="1"/>
    <col min="11272" max="11272" width="14.140625" style="43" customWidth="1"/>
    <col min="11273" max="11520" width="9.140625" style="43"/>
    <col min="11521" max="11521" width="3.28515625" style="43" customWidth="1"/>
    <col min="11522" max="11522" width="5.42578125" style="43" customWidth="1"/>
    <col min="11523" max="11523" width="55.28515625" style="43" customWidth="1"/>
    <col min="11524" max="11524" width="11.5703125" style="43" bestFit="1" customWidth="1"/>
    <col min="11525" max="11525" width="19.5703125" style="43" customWidth="1"/>
    <col min="11526" max="11526" width="6.42578125" style="43" customWidth="1"/>
    <col min="11527" max="11527" width="41.140625" style="43" customWidth="1"/>
    <col min="11528" max="11528" width="14.140625" style="43" customWidth="1"/>
    <col min="11529" max="11776" width="9.140625" style="43"/>
    <col min="11777" max="11777" width="3.28515625" style="43" customWidth="1"/>
    <col min="11778" max="11778" width="5.42578125" style="43" customWidth="1"/>
    <col min="11779" max="11779" width="55.28515625" style="43" customWidth="1"/>
    <col min="11780" max="11780" width="11.5703125" style="43" bestFit="1" customWidth="1"/>
    <col min="11781" max="11781" width="19.5703125" style="43" customWidth="1"/>
    <col min="11782" max="11782" width="6.42578125" style="43" customWidth="1"/>
    <col min="11783" max="11783" width="41.140625" style="43" customWidth="1"/>
    <col min="11784" max="11784" width="14.140625" style="43" customWidth="1"/>
    <col min="11785" max="12032" width="9.140625" style="43"/>
    <col min="12033" max="12033" width="3.28515625" style="43" customWidth="1"/>
    <col min="12034" max="12034" width="5.42578125" style="43" customWidth="1"/>
    <col min="12035" max="12035" width="55.28515625" style="43" customWidth="1"/>
    <col min="12036" max="12036" width="11.5703125" style="43" bestFit="1" customWidth="1"/>
    <col min="12037" max="12037" width="19.5703125" style="43" customWidth="1"/>
    <col min="12038" max="12038" width="6.42578125" style="43" customWidth="1"/>
    <col min="12039" max="12039" width="41.140625" style="43" customWidth="1"/>
    <col min="12040" max="12040" width="14.140625" style="43" customWidth="1"/>
    <col min="12041" max="12288" width="9.140625" style="43"/>
    <col min="12289" max="12289" width="3.28515625" style="43" customWidth="1"/>
    <col min="12290" max="12290" width="5.42578125" style="43" customWidth="1"/>
    <col min="12291" max="12291" width="55.28515625" style="43" customWidth="1"/>
    <col min="12292" max="12292" width="11.5703125" style="43" bestFit="1" customWidth="1"/>
    <col min="12293" max="12293" width="19.5703125" style="43" customWidth="1"/>
    <col min="12294" max="12294" width="6.42578125" style="43" customWidth="1"/>
    <col min="12295" max="12295" width="41.140625" style="43" customWidth="1"/>
    <col min="12296" max="12296" width="14.140625" style="43" customWidth="1"/>
    <col min="12297" max="12544" width="9.140625" style="43"/>
    <col min="12545" max="12545" width="3.28515625" style="43" customWidth="1"/>
    <col min="12546" max="12546" width="5.42578125" style="43" customWidth="1"/>
    <col min="12547" max="12547" width="55.28515625" style="43" customWidth="1"/>
    <col min="12548" max="12548" width="11.5703125" style="43" bestFit="1" customWidth="1"/>
    <col min="12549" max="12549" width="19.5703125" style="43" customWidth="1"/>
    <col min="12550" max="12550" width="6.42578125" style="43" customWidth="1"/>
    <col min="12551" max="12551" width="41.140625" style="43" customWidth="1"/>
    <col min="12552" max="12552" width="14.140625" style="43" customWidth="1"/>
    <col min="12553" max="12800" width="9.140625" style="43"/>
    <col min="12801" max="12801" width="3.28515625" style="43" customWidth="1"/>
    <col min="12802" max="12802" width="5.42578125" style="43" customWidth="1"/>
    <col min="12803" max="12803" width="55.28515625" style="43" customWidth="1"/>
    <col min="12804" max="12804" width="11.5703125" style="43" bestFit="1" customWidth="1"/>
    <col min="12805" max="12805" width="19.5703125" style="43" customWidth="1"/>
    <col min="12806" max="12806" width="6.42578125" style="43" customWidth="1"/>
    <col min="12807" max="12807" width="41.140625" style="43" customWidth="1"/>
    <col min="12808" max="12808" width="14.140625" style="43" customWidth="1"/>
    <col min="12809" max="13056" width="9.140625" style="43"/>
    <col min="13057" max="13057" width="3.28515625" style="43" customWidth="1"/>
    <col min="13058" max="13058" width="5.42578125" style="43" customWidth="1"/>
    <col min="13059" max="13059" width="55.28515625" style="43" customWidth="1"/>
    <col min="13060" max="13060" width="11.5703125" style="43" bestFit="1" customWidth="1"/>
    <col min="13061" max="13061" width="19.5703125" style="43" customWidth="1"/>
    <col min="13062" max="13062" width="6.42578125" style="43" customWidth="1"/>
    <col min="13063" max="13063" width="41.140625" style="43" customWidth="1"/>
    <col min="13064" max="13064" width="14.140625" style="43" customWidth="1"/>
    <col min="13065" max="13312" width="9.140625" style="43"/>
    <col min="13313" max="13313" width="3.28515625" style="43" customWidth="1"/>
    <col min="13314" max="13314" width="5.42578125" style="43" customWidth="1"/>
    <col min="13315" max="13315" width="55.28515625" style="43" customWidth="1"/>
    <col min="13316" max="13316" width="11.5703125" style="43" bestFit="1" customWidth="1"/>
    <col min="13317" max="13317" width="19.5703125" style="43" customWidth="1"/>
    <col min="13318" max="13318" width="6.42578125" style="43" customWidth="1"/>
    <col min="13319" max="13319" width="41.140625" style="43" customWidth="1"/>
    <col min="13320" max="13320" width="14.140625" style="43" customWidth="1"/>
    <col min="13321" max="13568" width="9.140625" style="43"/>
    <col min="13569" max="13569" width="3.28515625" style="43" customWidth="1"/>
    <col min="13570" max="13570" width="5.42578125" style="43" customWidth="1"/>
    <col min="13571" max="13571" width="55.28515625" style="43" customWidth="1"/>
    <col min="13572" max="13572" width="11.5703125" style="43" bestFit="1" customWidth="1"/>
    <col min="13573" max="13573" width="19.5703125" style="43" customWidth="1"/>
    <col min="13574" max="13574" width="6.42578125" style="43" customWidth="1"/>
    <col min="13575" max="13575" width="41.140625" style="43" customWidth="1"/>
    <col min="13576" max="13576" width="14.140625" style="43" customWidth="1"/>
    <col min="13577" max="13824" width="9.140625" style="43"/>
    <col min="13825" max="13825" width="3.28515625" style="43" customWidth="1"/>
    <col min="13826" max="13826" width="5.42578125" style="43" customWidth="1"/>
    <col min="13827" max="13827" width="55.28515625" style="43" customWidth="1"/>
    <col min="13828" max="13828" width="11.5703125" style="43" bestFit="1" customWidth="1"/>
    <col min="13829" max="13829" width="19.5703125" style="43" customWidth="1"/>
    <col min="13830" max="13830" width="6.42578125" style="43" customWidth="1"/>
    <col min="13831" max="13831" width="41.140625" style="43" customWidth="1"/>
    <col min="13832" max="13832" width="14.140625" style="43" customWidth="1"/>
    <col min="13833" max="14080" width="9.140625" style="43"/>
    <col min="14081" max="14081" width="3.28515625" style="43" customWidth="1"/>
    <col min="14082" max="14082" width="5.42578125" style="43" customWidth="1"/>
    <col min="14083" max="14083" width="55.28515625" style="43" customWidth="1"/>
    <col min="14084" max="14084" width="11.5703125" style="43" bestFit="1" customWidth="1"/>
    <col min="14085" max="14085" width="19.5703125" style="43" customWidth="1"/>
    <col min="14086" max="14086" width="6.42578125" style="43" customWidth="1"/>
    <col min="14087" max="14087" width="41.140625" style="43" customWidth="1"/>
    <col min="14088" max="14088" width="14.140625" style="43" customWidth="1"/>
    <col min="14089" max="14336" width="9.140625" style="43"/>
    <col min="14337" max="14337" width="3.28515625" style="43" customWidth="1"/>
    <col min="14338" max="14338" width="5.42578125" style="43" customWidth="1"/>
    <col min="14339" max="14339" width="55.28515625" style="43" customWidth="1"/>
    <col min="14340" max="14340" width="11.5703125" style="43" bestFit="1" customWidth="1"/>
    <col min="14341" max="14341" width="19.5703125" style="43" customWidth="1"/>
    <col min="14342" max="14342" width="6.42578125" style="43" customWidth="1"/>
    <col min="14343" max="14343" width="41.140625" style="43" customWidth="1"/>
    <col min="14344" max="14344" width="14.140625" style="43" customWidth="1"/>
    <col min="14345" max="14592" width="9.140625" style="43"/>
    <col min="14593" max="14593" width="3.28515625" style="43" customWidth="1"/>
    <col min="14594" max="14594" width="5.42578125" style="43" customWidth="1"/>
    <col min="14595" max="14595" width="55.28515625" style="43" customWidth="1"/>
    <col min="14596" max="14596" width="11.5703125" style="43" bestFit="1" customWidth="1"/>
    <col min="14597" max="14597" width="19.5703125" style="43" customWidth="1"/>
    <col min="14598" max="14598" width="6.42578125" style="43" customWidth="1"/>
    <col min="14599" max="14599" width="41.140625" style="43" customWidth="1"/>
    <col min="14600" max="14600" width="14.140625" style="43" customWidth="1"/>
    <col min="14601" max="14848" width="9.140625" style="43"/>
    <col min="14849" max="14849" width="3.28515625" style="43" customWidth="1"/>
    <col min="14850" max="14850" width="5.42578125" style="43" customWidth="1"/>
    <col min="14851" max="14851" width="55.28515625" style="43" customWidth="1"/>
    <col min="14852" max="14852" width="11.5703125" style="43" bestFit="1" customWidth="1"/>
    <col min="14853" max="14853" width="19.5703125" style="43" customWidth="1"/>
    <col min="14854" max="14854" width="6.42578125" style="43" customWidth="1"/>
    <col min="14855" max="14855" width="41.140625" style="43" customWidth="1"/>
    <col min="14856" max="14856" width="14.140625" style="43" customWidth="1"/>
    <col min="14857" max="15104" width="9.140625" style="43"/>
    <col min="15105" max="15105" width="3.28515625" style="43" customWidth="1"/>
    <col min="15106" max="15106" width="5.42578125" style="43" customWidth="1"/>
    <col min="15107" max="15107" width="55.28515625" style="43" customWidth="1"/>
    <col min="15108" max="15108" width="11.5703125" style="43" bestFit="1" customWidth="1"/>
    <col min="15109" max="15109" width="19.5703125" style="43" customWidth="1"/>
    <col min="15110" max="15110" width="6.42578125" style="43" customWidth="1"/>
    <col min="15111" max="15111" width="41.140625" style="43" customWidth="1"/>
    <col min="15112" max="15112" width="14.140625" style="43" customWidth="1"/>
    <col min="15113" max="15360" width="9.140625" style="43"/>
    <col min="15361" max="15361" width="3.28515625" style="43" customWidth="1"/>
    <col min="15362" max="15362" width="5.42578125" style="43" customWidth="1"/>
    <col min="15363" max="15363" width="55.28515625" style="43" customWidth="1"/>
    <col min="15364" max="15364" width="11.5703125" style="43" bestFit="1" customWidth="1"/>
    <col min="15365" max="15365" width="19.5703125" style="43" customWidth="1"/>
    <col min="15366" max="15366" width="6.42578125" style="43" customWidth="1"/>
    <col min="15367" max="15367" width="41.140625" style="43" customWidth="1"/>
    <col min="15368" max="15368" width="14.140625" style="43" customWidth="1"/>
    <col min="15369" max="15616" width="9.140625" style="43"/>
    <col min="15617" max="15617" width="3.28515625" style="43" customWidth="1"/>
    <col min="15618" max="15618" width="5.42578125" style="43" customWidth="1"/>
    <col min="15619" max="15619" width="55.28515625" style="43" customWidth="1"/>
    <col min="15620" max="15620" width="11.5703125" style="43" bestFit="1" customWidth="1"/>
    <col min="15621" max="15621" width="19.5703125" style="43" customWidth="1"/>
    <col min="15622" max="15622" width="6.42578125" style="43" customWidth="1"/>
    <col min="15623" max="15623" width="41.140625" style="43" customWidth="1"/>
    <col min="15624" max="15624" width="14.140625" style="43" customWidth="1"/>
    <col min="15625" max="15872" width="9.140625" style="43"/>
    <col min="15873" max="15873" width="3.28515625" style="43" customWidth="1"/>
    <col min="15874" max="15874" width="5.42578125" style="43" customWidth="1"/>
    <col min="15875" max="15875" width="55.28515625" style="43" customWidth="1"/>
    <col min="15876" max="15876" width="11.5703125" style="43" bestFit="1" customWidth="1"/>
    <col min="15877" max="15877" width="19.5703125" style="43" customWidth="1"/>
    <col min="15878" max="15878" width="6.42578125" style="43" customWidth="1"/>
    <col min="15879" max="15879" width="41.140625" style="43" customWidth="1"/>
    <col min="15880" max="15880" width="14.140625" style="43" customWidth="1"/>
    <col min="15881" max="16128" width="9.140625" style="43"/>
    <col min="16129" max="16129" width="3.28515625" style="43" customWidth="1"/>
    <col min="16130" max="16130" width="5.42578125" style="43" customWidth="1"/>
    <col min="16131" max="16131" width="55.28515625" style="43" customWidth="1"/>
    <col min="16132" max="16132" width="11.5703125" style="43" bestFit="1" customWidth="1"/>
    <col min="16133" max="16133" width="19.5703125" style="43" customWidth="1"/>
    <col min="16134" max="16134" width="6.42578125" style="43" customWidth="1"/>
    <col min="16135" max="16135" width="41.140625" style="43" customWidth="1"/>
    <col min="16136" max="16136" width="14.140625" style="43" customWidth="1"/>
    <col min="16137" max="16384" width="9.140625" style="43"/>
  </cols>
  <sheetData>
    <row r="1" spans="2:6" ht="21.75" customHeight="1" x14ac:dyDescent="0.25">
      <c r="B1" s="372" t="s">
        <v>36</v>
      </c>
      <c r="C1" s="373"/>
      <c r="D1" s="373"/>
      <c r="E1" s="374"/>
      <c r="F1" s="146"/>
    </row>
    <row r="2" spans="2:6" ht="14.1" customHeight="1" x14ac:dyDescent="0.25">
      <c r="B2" s="147" t="s">
        <v>37</v>
      </c>
      <c r="C2" s="46" t="s">
        <v>38</v>
      </c>
      <c r="D2" s="376"/>
      <c r="E2" s="377"/>
      <c r="F2" s="68"/>
    </row>
    <row r="3" spans="2:6" ht="14.1" customHeight="1" x14ac:dyDescent="0.25">
      <c r="B3" s="147" t="s">
        <v>39</v>
      </c>
      <c r="C3" s="46" t="s">
        <v>40</v>
      </c>
      <c r="D3" s="378" t="s">
        <v>41</v>
      </c>
      <c r="E3" s="377"/>
      <c r="F3" s="68"/>
    </row>
    <row r="4" spans="2:6" ht="14.1" customHeight="1" x14ac:dyDescent="0.25">
      <c r="B4" s="147" t="s">
        <v>42</v>
      </c>
      <c r="C4" s="46" t="s">
        <v>43</v>
      </c>
      <c r="D4" s="378">
        <v>2023</v>
      </c>
      <c r="E4" s="377"/>
      <c r="F4" s="68"/>
    </row>
    <row r="5" spans="2:6" ht="14.1" customHeight="1" x14ac:dyDescent="0.25">
      <c r="B5" s="147" t="s">
        <v>44</v>
      </c>
      <c r="C5" s="46" t="s">
        <v>45</v>
      </c>
      <c r="D5" s="378">
        <v>24</v>
      </c>
      <c r="E5" s="377"/>
      <c r="F5" s="68"/>
    </row>
    <row r="6" spans="2:6" ht="14.1" hidden="1" customHeight="1" x14ac:dyDescent="0.25">
      <c r="C6" s="148"/>
      <c r="D6" s="92"/>
      <c r="E6" s="92"/>
    </row>
    <row r="7" spans="2:6" ht="14.1" customHeight="1" x14ac:dyDescent="0.25">
      <c r="B7" s="408"/>
      <c r="C7" s="408"/>
      <c r="D7" s="408"/>
      <c r="E7" s="408"/>
      <c r="F7" s="87"/>
    </row>
    <row r="8" spans="2:6" ht="14.1" hidden="1" customHeight="1" x14ac:dyDescent="0.25"/>
    <row r="9" spans="2:6" ht="14.1" customHeight="1" x14ac:dyDescent="0.25">
      <c r="B9" s="149">
        <v>1</v>
      </c>
      <c r="C9" s="150" t="s">
        <v>149</v>
      </c>
      <c r="D9" s="150"/>
      <c r="E9" s="149" t="s">
        <v>150</v>
      </c>
      <c r="F9" s="87"/>
    </row>
    <row r="10" spans="2:6" ht="14.1" customHeight="1" x14ac:dyDescent="0.25">
      <c r="B10" s="151" t="s">
        <v>48</v>
      </c>
      <c r="C10" s="152" t="s">
        <v>151</v>
      </c>
      <c r="D10" s="153"/>
      <c r="E10" s="147">
        <v>1</v>
      </c>
      <c r="F10" s="87"/>
    </row>
    <row r="11" spans="2:6" ht="15.75" customHeight="1" x14ac:dyDescent="0.25">
      <c r="B11" s="154"/>
      <c r="C11" s="154"/>
      <c r="D11" s="154"/>
      <c r="E11" s="154"/>
      <c r="F11" s="145"/>
    </row>
    <row r="12" spans="2:6" ht="13.5" x14ac:dyDescent="0.25">
      <c r="B12" s="384" t="s">
        <v>50</v>
      </c>
      <c r="C12" s="385"/>
      <c r="D12" s="385"/>
      <c r="E12" s="385"/>
      <c r="F12" s="155"/>
    </row>
    <row r="13" spans="2:6" ht="14.1" customHeight="1" x14ac:dyDescent="0.25">
      <c r="B13" s="54">
        <v>1</v>
      </c>
      <c r="C13" s="55" t="s">
        <v>51</v>
      </c>
      <c r="D13" s="411" t="s">
        <v>29</v>
      </c>
      <c r="E13" s="412"/>
      <c r="F13" s="156"/>
    </row>
    <row r="14" spans="2:6" ht="13.5" x14ac:dyDescent="0.25">
      <c r="B14" s="56">
        <v>2</v>
      </c>
      <c r="C14" s="55" t="s">
        <v>52</v>
      </c>
      <c r="D14" s="413">
        <v>2997.56</v>
      </c>
      <c r="E14" s="414"/>
      <c r="F14" s="157"/>
    </row>
    <row r="15" spans="2:6" ht="14.1" customHeight="1" x14ac:dyDescent="0.25">
      <c r="B15" s="56">
        <v>3</v>
      </c>
      <c r="C15" s="55" t="s">
        <v>53</v>
      </c>
      <c r="D15" s="415" t="s">
        <v>29</v>
      </c>
      <c r="E15" s="416"/>
      <c r="F15" s="156"/>
    </row>
    <row r="16" spans="2:6" ht="14.1" customHeight="1" x14ac:dyDescent="0.25">
      <c r="B16" s="56">
        <v>4</v>
      </c>
      <c r="C16" s="55" t="s">
        <v>54</v>
      </c>
      <c r="D16" s="389" t="s">
        <v>55</v>
      </c>
      <c r="E16" s="389"/>
      <c r="F16" s="58"/>
    </row>
    <row r="17" spans="2:9" ht="14.1" customHeight="1" x14ac:dyDescent="0.25">
      <c r="B17" s="154"/>
      <c r="C17" s="154"/>
      <c r="D17" s="154"/>
      <c r="E17" s="154"/>
      <c r="F17" s="145"/>
    </row>
    <row r="18" spans="2:9" ht="14.1" customHeight="1" x14ac:dyDescent="0.25">
      <c r="C18" s="158" t="s">
        <v>56</v>
      </c>
      <c r="E18" s="87" t="s">
        <v>152</v>
      </c>
      <c r="F18" s="87"/>
    </row>
    <row r="19" spans="2:9" ht="14.1" customHeight="1" x14ac:dyDescent="0.25">
      <c r="B19" s="149">
        <v>1</v>
      </c>
      <c r="C19" s="159" t="s">
        <v>58</v>
      </c>
      <c r="D19" s="160" t="s">
        <v>59</v>
      </c>
      <c r="E19" s="149" t="s">
        <v>60</v>
      </c>
      <c r="F19" s="87"/>
    </row>
    <row r="20" spans="2:9" ht="34.5" customHeight="1" x14ac:dyDescent="0.25">
      <c r="B20" s="161" t="s">
        <v>37</v>
      </c>
      <c r="C20" s="162" t="s">
        <v>61</v>
      </c>
      <c r="D20" s="163" t="s">
        <v>62</v>
      </c>
      <c r="E20" s="164">
        <v>2997.56</v>
      </c>
      <c r="F20" s="165"/>
      <c r="H20" s="43"/>
    </row>
    <row r="21" spans="2:9" ht="12.75" customHeight="1" x14ac:dyDescent="0.25">
      <c r="B21" s="409" t="s">
        <v>64</v>
      </c>
      <c r="C21" s="417"/>
      <c r="D21" s="410"/>
      <c r="E21" s="167">
        <f>E20</f>
        <v>2997.56</v>
      </c>
      <c r="F21" s="165"/>
      <c r="H21" s="43"/>
    </row>
    <row r="22" spans="2:9" ht="14.1" hidden="1" customHeight="1" x14ac:dyDescent="0.25">
      <c r="B22" s="168"/>
      <c r="C22" s="169" t="s">
        <v>153</v>
      </c>
      <c r="D22" s="170">
        <v>0</v>
      </c>
      <c r="E22" s="171">
        <f>E21*D22</f>
        <v>0</v>
      </c>
      <c r="F22" s="172"/>
      <c r="H22" s="43"/>
    </row>
    <row r="23" spans="2:9" s="70" customFormat="1" ht="14.1" customHeight="1" x14ac:dyDescent="0.25">
      <c r="F23" s="87"/>
      <c r="G23" s="43"/>
      <c r="H23" s="43"/>
      <c r="I23" s="43"/>
    </row>
    <row r="24" spans="2:9" s="70" customFormat="1" ht="14.1" customHeight="1" x14ac:dyDescent="0.25">
      <c r="C24" s="158" t="s">
        <v>65</v>
      </c>
      <c r="F24" s="87"/>
      <c r="G24" s="43"/>
      <c r="H24" s="43"/>
      <c r="I24" s="43"/>
    </row>
    <row r="25" spans="2:9" s="70" customFormat="1" ht="14.1" customHeight="1" x14ac:dyDescent="0.25">
      <c r="B25" s="149">
        <v>2</v>
      </c>
      <c r="C25" s="173" t="s">
        <v>66</v>
      </c>
      <c r="D25" s="174"/>
      <c r="E25" s="149" t="s">
        <v>60</v>
      </c>
      <c r="F25" s="87"/>
      <c r="G25" s="43"/>
      <c r="H25" s="43"/>
      <c r="I25" s="43"/>
    </row>
    <row r="26" spans="2:9" s="70" customFormat="1" ht="14.1" customHeight="1" x14ac:dyDescent="0.25">
      <c r="B26" s="161" t="s">
        <v>37</v>
      </c>
      <c r="C26" s="394" t="s">
        <v>67</v>
      </c>
      <c r="D26" s="395"/>
      <c r="E26" s="175">
        <f xml:space="preserve"> TRUNC((5.5*2*22)-(E20*0.06),2)</f>
        <v>62.14</v>
      </c>
      <c r="F26" s="172"/>
      <c r="G26" s="43"/>
      <c r="H26" s="43"/>
      <c r="I26" s="43"/>
    </row>
    <row r="27" spans="2:9" s="70" customFormat="1" ht="14.1" customHeight="1" x14ac:dyDescent="0.25">
      <c r="B27" s="161" t="s">
        <v>39</v>
      </c>
      <c r="C27" s="418" t="s">
        <v>154</v>
      </c>
      <c r="D27" s="419"/>
      <c r="E27" s="175">
        <f>TRUNC(40.5*22,2)</f>
        <v>891</v>
      </c>
      <c r="F27" s="172"/>
      <c r="G27" s="43"/>
      <c r="H27" s="43"/>
      <c r="I27" s="43"/>
    </row>
    <row r="28" spans="2:9" s="70" customFormat="1" ht="14.1" customHeight="1" x14ac:dyDescent="0.25">
      <c r="B28" s="420" t="s">
        <v>69</v>
      </c>
      <c r="C28" s="421"/>
      <c r="D28" s="422"/>
      <c r="E28" s="178">
        <f>SUM(E26:E27)</f>
        <v>953.14</v>
      </c>
      <c r="F28" s="179"/>
      <c r="G28" s="43"/>
      <c r="H28" s="43"/>
      <c r="I28" s="43"/>
    </row>
    <row r="29" spans="2:9" s="70" customFormat="1" ht="14.1" hidden="1" customHeight="1" x14ac:dyDescent="0.25">
      <c r="B29" s="161" t="s">
        <v>155</v>
      </c>
      <c r="C29" s="180" t="s">
        <v>153</v>
      </c>
      <c r="D29" s="181">
        <v>0</v>
      </c>
      <c r="E29" s="171">
        <v>0</v>
      </c>
      <c r="F29" s="172"/>
      <c r="G29" s="43"/>
      <c r="H29" s="43"/>
      <c r="I29" s="43"/>
    </row>
    <row r="30" spans="2:9" s="70" customFormat="1" ht="14.1" hidden="1" customHeight="1" x14ac:dyDescent="0.25">
      <c r="B30" s="182" t="s">
        <v>156</v>
      </c>
      <c r="C30" s="182"/>
      <c r="D30" s="182"/>
      <c r="E30" s="167">
        <f>SUM(E26:E27)</f>
        <v>953.14</v>
      </c>
      <c r="F30" s="165"/>
      <c r="G30" s="43"/>
      <c r="H30" s="43"/>
      <c r="I30" s="43"/>
    </row>
    <row r="31" spans="2:9" s="70" customFormat="1" ht="14.1" customHeight="1" x14ac:dyDescent="0.25">
      <c r="F31" s="87"/>
      <c r="G31" s="43"/>
      <c r="H31" s="43"/>
      <c r="I31" s="43"/>
    </row>
    <row r="32" spans="2:9" s="70" customFormat="1" ht="14.1" customHeight="1" x14ac:dyDescent="0.25">
      <c r="C32" s="158" t="s">
        <v>70</v>
      </c>
      <c r="F32" s="87"/>
      <c r="G32" s="43"/>
      <c r="H32" s="43"/>
      <c r="I32" s="43"/>
    </row>
    <row r="33" spans="2:9" s="70" customFormat="1" ht="14.1" customHeight="1" x14ac:dyDescent="0.25">
      <c r="B33" s="183" t="s">
        <v>71</v>
      </c>
      <c r="C33" s="184" t="s">
        <v>72</v>
      </c>
      <c r="D33" s="185"/>
      <c r="E33" s="149" t="s">
        <v>60</v>
      </c>
      <c r="F33" s="87"/>
      <c r="G33" s="43"/>
      <c r="H33" s="43"/>
      <c r="I33" s="43"/>
    </row>
    <row r="34" spans="2:9" s="87" customFormat="1" x14ac:dyDescent="0.25">
      <c r="B34" s="186" t="s">
        <v>37</v>
      </c>
      <c r="C34" s="187" t="s">
        <v>73</v>
      </c>
      <c r="D34" s="88"/>
      <c r="E34" s="188">
        <f>UNIFORMES!L13</f>
        <v>225.70666666666668</v>
      </c>
      <c r="F34" s="172"/>
      <c r="G34" s="43"/>
      <c r="H34" s="43"/>
      <c r="I34" s="43"/>
    </row>
    <row r="35" spans="2:9" ht="14.1" customHeight="1" x14ac:dyDescent="0.25">
      <c r="B35" s="420" t="s">
        <v>157</v>
      </c>
      <c r="C35" s="421"/>
      <c r="D35" s="422"/>
      <c r="E35" s="189">
        <f>SUM(E34)</f>
        <v>225.70666666666668</v>
      </c>
      <c r="F35" s="190"/>
      <c r="H35" s="43"/>
    </row>
    <row r="36" spans="2:9" ht="14.1" customHeight="1" x14ac:dyDescent="0.25">
      <c r="B36" s="70"/>
      <c r="C36" s="70"/>
      <c r="D36" s="191"/>
      <c r="E36" s="192"/>
      <c r="F36" s="190"/>
      <c r="H36" s="43"/>
    </row>
    <row r="37" spans="2:9" ht="14.1" customHeight="1" x14ac:dyDescent="0.25">
      <c r="B37" s="193"/>
      <c r="C37" s="193" t="s">
        <v>78</v>
      </c>
      <c r="D37" s="191"/>
      <c r="E37" s="192"/>
      <c r="F37" s="190"/>
      <c r="H37" s="43"/>
    </row>
    <row r="38" spans="2:9" s="92" customFormat="1" ht="14.1" customHeight="1" x14ac:dyDescent="0.25">
      <c r="B38" s="193"/>
      <c r="C38" s="193" t="s">
        <v>158</v>
      </c>
      <c r="D38" s="193"/>
      <c r="F38" s="43"/>
      <c r="G38" s="43"/>
      <c r="H38" s="43"/>
      <c r="I38" s="43"/>
    </row>
    <row r="39" spans="2:9" s="92" customFormat="1" ht="409.5" hidden="1" customHeight="1" x14ac:dyDescent="0.25">
      <c r="B39" s="145" t="s">
        <v>159</v>
      </c>
      <c r="C39" s="145"/>
      <c r="D39" s="145"/>
      <c r="E39" s="145"/>
      <c r="F39" s="145"/>
      <c r="G39" s="43"/>
      <c r="H39" s="43"/>
      <c r="I39" s="43"/>
    </row>
    <row r="40" spans="2:9" s="92" customFormat="1" ht="409.5" hidden="1" customHeight="1" x14ac:dyDescent="0.25">
      <c r="B40" s="148" t="s">
        <v>83</v>
      </c>
      <c r="C40" s="148"/>
      <c r="D40" s="148"/>
      <c r="E40" s="148"/>
      <c r="F40" s="145"/>
      <c r="G40" s="43"/>
      <c r="H40" s="43"/>
      <c r="I40" s="43"/>
    </row>
    <row r="41" spans="2:9" ht="14.1" customHeight="1" x14ac:dyDescent="0.25">
      <c r="B41" s="149" t="s">
        <v>80</v>
      </c>
      <c r="C41" s="174" t="s">
        <v>81</v>
      </c>
      <c r="D41" s="160" t="s">
        <v>59</v>
      </c>
      <c r="E41" s="149" t="s">
        <v>82</v>
      </c>
      <c r="F41" s="87"/>
      <c r="H41" s="43"/>
    </row>
    <row r="42" spans="2:9" ht="13.5" customHeight="1" x14ac:dyDescent="0.25">
      <c r="B42" s="194" t="s">
        <v>37</v>
      </c>
      <c r="C42" s="195" t="s">
        <v>85</v>
      </c>
      <c r="D42" s="170">
        <v>0.2</v>
      </c>
      <c r="E42" s="171">
        <f>TRUNC($E$21*D42,2)-0.01</f>
        <v>599.5</v>
      </c>
      <c r="F42" s="172"/>
      <c r="H42" s="43"/>
    </row>
    <row r="43" spans="2:9" ht="13.5" customHeight="1" x14ac:dyDescent="0.25">
      <c r="B43" s="194" t="s">
        <v>39</v>
      </c>
      <c r="C43" s="195" t="s">
        <v>86</v>
      </c>
      <c r="D43" s="170">
        <v>1.4999999999999999E-2</v>
      </c>
      <c r="E43" s="171">
        <f>TRUNC($E$21*D43,2)</f>
        <v>44.96</v>
      </c>
      <c r="F43" s="172"/>
      <c r="H43" s="43"/>
    </row>
    <row r="44" spans="2:9" ht="13.5" customHeight="1" x14ac:dyDescent="0.25">
      <c r="B44" s="194" t="s">
        <v>42</v>
      </c>
      <c r="C44" s="162" t="s">
        <v>90</v>
      </c>
      <c r="D44" s="170">
        <v>0.01</v>
      </c>
      <c r="E44" s="171">
        <f t="shared" ref="E44:E49" si="0">TRUNC($E$21*D44,2)</f>
        <v>29.97</v>
      </c>
      <c r="F44" s="172"/>
      <c r="H44" s="43"/>
    </row>
    <row r="45" spans="2:9" ht="13.5" customHeight="1" x14ac:dyDescent="0.25">
      <c r="B45" s="194" t="s">
        <v>44</v>
      </c>
      <c r="C45" s="162" t="s">
        <v>87</v>
      </c>
      <c r="D45" s="170">
        <v>2E-3</v>
      </c>
      <c r="E45" s="171">
        <f t="shared" si="0"/>
        <v>5.99</v>
      </c>
      <c r="F45" s="172"/>
      <c r="H45" s="43"/>
    </row>
    <row r="46" spans="2:9" ht="13.5" customHeight="1" x14ac:dyDescent="0.25">
      <c r="B46" s="194" t="s">
        <v>89</v>
      </c>
      <c r="C46" s="162" t="s">
        <v>88</v>
      </c>
      <c r="D46" s="170">
        <v>2.5000000000000001E-2</v>
      </c>
      <c r="E46" s="171">
        <f t="shared" si="0"/>
        <v>74.930000000000007</v>
      </c>
      <c r="F46" s="172"/>
      <c r="H46" s="43"/>
    </row>
    <row r="47" spans="2:9" ht="13.5" customHeight="1" x14ac:dyDescent="0.25">
      <c r="B47" s="194" t="s">
        <v>91</v>
      </c>
      <c r="C47" s="162" t="s">
        <v>92</v>
      </c>
      <c r="D47" s="170">
        <v>0.08</v>
      </c>
      <c r="E47" s="171">
        <f t="shared" si="0"/>
        <v>239.8</v>
      </c>
      <c r="F47" s="172"/>
      <c r="H47" s="43"/>
    </row>
    <row r="48" spans="2:9" x14ac:dyDescent="0.25">
      <c r="B48" s="196" t="s">
        <v>93</v>
      </c>
      <c r="C48" s="197" t="s">
        <v>94</v>
      </c>
      <c r="D48" s="198">
        <v>2.64E-2</v>
      </c>
      <c r="E48" s="188">
        <f t="shared" si="0"/>
        <v>79.13</v>
      </c>
      <c r="F48" s="172"/>
      <c r="H48" s="43"/>
    </row>
    <row r="49" spans="2:9" ht="13.5" customHeight="1" x14ac:dyDescent="0.25">
      <c r="B49" s="194" t="s">
        <v>95</v>
      </c>
      <c r="C49" s="162" t="s">
        <v>96</v>
      </c>
      <c r="D49" s="170">
        <v>6.0000000000000001E-3</v>
      </c>
      <c r="E49" s="171">
        <f t="shared" si="0"/>
        <v>17.98</v>
      </c>
      <c r="F49" s="172"/>
      <c r="H49" s="43"/>
    </row>
    <row r="50" spans="2:9" s="70" customFormat="1" ht="14.1" customHeight="1" x14ac:dyDescent="0.25">
      <c r="B50" s="409" t="s">
        <v>97</v>
      </c>
      <c r="C50" s="410"/>
      <c r="D50" s="199">
        <f>SUM(D42:D49)</f>
        <v>0.36440000000000006</v>
      </c>
      <c r="E50" s="167">
        <f>SUM(E42:E49)+0.01</f>
        <v>1092.2700000000002</v>
      </c>
      <c r="F50" s="165"/>
      <c r="G50" s="43"/>
      <c r="H50" s="43"/>
      <c r="I50" s="43"/>
    </row>
    <row r="51" spans="2:9" s="70" customFormat="1" ht="14.1" customHeight="1" x14ac:dyDescent="0.25">
      <c r="D51" s="200"/>
      <c r="E51" s="165"/>
      <c r="F51" s="165"/>
      <c r="G51" s="43"/>
      <c r="H51" s="43"/>
      <c r="I51" s="43"/>
    </row>
    <row r="52" spans="2:9" s="70" customFormat="1" x14ac:dyDescent="0.25">
      <c r="B52" s="201"/>
      <c r="C52" s="202" t="s">
        <v>160</v>
      </c>
      <c r="D52" s="201"/>
      <c r="E52" s="201"/>
      <c r="F52" s="87"/>
      <c r="G52" s="43"/>
      <c r="H52" s="43"/>
      <c r="I52" s="43"/>
    </row>
    <row r="53" spans="2:9" ht="13.5" x14ac:dyDescent="0.25">
      <c r="B53" s="149" t="s">
        <v>99</v>
      </c>
      <c r="C53" s="60" t="s">
        <v>100</v>
      </c>
      <c r="D53" s="160" t="s">
        <v>59</v>
      </c>
      <c r="E53" s="149" t="s">
        <v>82</v>
      </c>
      <c r="F53" s="87"/>
      <c r="H53" s="43"/>
    </row>
    <row r="54" spans="2:9" ht="14.1" customHeight="1" x14ac:dyDescent="0.25">
      <c r="B54" s="194" t="s">
        <v>37</v>
      </c>
      <c r="C54" s="96" t="s">
        <v>101</v>
      </c>
      <c r="D54" s="170">
        <v>8.3299999999999999E-2</v>
      </c>
      <c r="E54" s="171">
        <f>TRUNC($E$21*D54,2)</f>
        <v>249.69</v>
      </c>
      <c r="F54" s="172"/>
      <c r="H54" s="43"/>
    </row>
    <row r="55" spans="2:9" ht="14.1" customHeight="1" x14ac:dyDescent="0.25">
      <c r="B55" s="194" t="s">
        <v>39</v>
      </c>
      <c r="C55" s="96" t="s">
        <v>102</v>
      </c>
      <c r="D55" s="170">
        <v>0.121</v>
      </c>
      <c r="E55" s="171">
        <f>TRUNC($E$21*D55,2)+1.04</f>
        <v>363.74</v>
      </c>
      <c r="F55" s="172"/>
      <c r="H55" s="43"/>
    </row>
    <row r="56" spans="2:9" s="70" customFormat="1" ht="14.1" customHeight="1" x14ac:dyDescent="0.25">
      <c r="B56" s="409" t="s">
        <v>97</v>
      </c>
      <c r="C56" s="410"/>
      <c r="D56" s="199">
        <f>SUM(D54:D55)</f>
        <v>0.20429999999999998</v>
      </c>
      <c r="E56" s="167">
        <f>SUM(E54:E55)</f>
        <v>613.43000000000006</v>
      </c>
      <c r="F56" s="165"/>
      <c r="G56" s="43"/>
      <c r="H56" s="43"/>
      <c r="I56" s="43"/>
    </row>
    <row r="57" spans="2:9" s="70" customFormat="1" ht="14.1" customHeight="1" x14ac:dyDescent="0.25">
      <c r="D57" s="200"/>
      <c r="E57" s="165"/>
      <c r="F57" s="165"/>
      <c r="G57" s="43"/>
      <c r="H57" s="43"/>
      <c r="I57" s="43"/>
    </row>
    <row r="58" spans="2:9" s="70" customFormat="1" ht="14.1" customHeight="1" x14ac:dyDescent="0.25">
      <c r="B58" s="425" t="s">
        <v>161</v>
      </c>
      <c r="C58" s="425"/>
      <c r="D58" s="425"/>
      <c r="E58" s="203"/>
      <c r="F58" s="204"/>
      <c r="G58" s="43"/>
      <c r="H58" s="43"/>
      <c r="I58" s="43"/>
    </row>
    <row r="59" spans="2:9" ht="14.1" customHeight="1" x14ac:dyDescent="0.25">
      <c r="B59" s="149" t="s">
        <v>104</v>
      </c>
      <c r="C59" s="73" t="s">
        <v>105</v>
      </c>
      <c r="D59" s="160" t="s">
        <v>59</v>
      </c>
      <c r="E59" s="149" t="s">
        <v>82</v>
      </c>
      <c r="F59" s="87"/>
      <c r="H59" s="43"/>
    </row>
    <row r="60" spans="2:9" ht="14.1" customHeight="1" x14ac:dyDescent="0.25">
      <c r="B60" s="205" t="s">
        <v>37</v>
      </c>
      <c r="C60" s="206" t="s">
        <v>105</v>
      </c>
      <c r="D60" s="207">
        <v>2.0000000000000001E-4</v>
      </c>
      <c r="E60" s="171">
        <f>TRUNC($E$21*D60,2)</f>
        <v>0.59</v>
      </c>
      <c r="F60" s="172"/>
      <c r="H60" s="43"/>
    </row>
    <row r="61" spans="2:9" ht="14.1" customHeight="1" x14ac:dyDescent="0.25">
      <c r="B61" s="194" t="s">
        <v>39</v>
      </c>
      <c r="C61" s="195" t="s">
        <v>106</v>
      </c>
      <c r="D61" s="207">
        <f>D50*D60</f>
        <v>7.2880000000000021E-5</v>
      </c>
      <c r="E61" s="171">
        <f>TRUNC($E$21*D61,2)</f>
        <v>0.21</v>
      </c>
      <c r="F61" s="172"/>
      <c r="H61" s="43"/>
    </row>
    <row r="62" spans="2:9" s="70" customFormat="1" ht="14.1" customHeight="1" x14ac:dyDescent="0.25">
      <c r="B62" s="409" t="s">
        <v>97</v>
      </c>
      <c r="C62" s="410"/>
      <c r="D62" s="199">
        <f>SUM(D60:D61)</f>
        <v>2.7288000000000003E-4</v>
      </c>
      <c r="E62" s="167">
        <f>SUM(E60:E61)</f>
        <v>0.79999999999999993</v>
      </c>
      <c r="F62" s="165"/>
      <c r="G62" s="43"/>
      <c r="H62" s="43"/>
      <c r="I62" s="43"/>
    </row>
    <row r="63" spans="2:9" s="70" customFormat="1" ht="14.1" customHeight="1" x14ac:dyDescent="0.25">
      <c r="D63" s="200"/>
      <c r="E63" s="165"/>
      <c r="F63" s="165"/>
      <c r="G63" s="43"/>
      <c r="H63" s="43"/>
      <c r="I63" s="43"/>
    </row>
    <row r="64" spans="2:9" s="70" customFormat="1" ht="14.1" customHeight="1" x14ac:dyDescent="0.25">
      <c r="B64" s="425" t="s">
        <v>162</v>
      </c>
      <c r="C64" s="425"/>
      <c r="D64" s="425"/>
      <c r="E64" s="201"/>
      <c r="F64" s="87"/>
      <c r="G64" s="43"/>
      <c r="H64" s="43"/>
      <c r="I64" s="43"/>
    </row>
    <row r="65" spans="2:9" ht="14.1" customHeight="1" x14ac:dyDescent="0.25">
      <c r="B65" s="149" t="s">
        <v>108</v>
      </c>
      <c r="C65" s="174" t="s">
        <v>163</v>
      </c>
      <c r="D65" s="160" t="s">
        <v>59</v>
      </c>
      <c r="E65" s="149" t="s">
        <v>82</v>
      </c>
      <c r="F65" s="87"/>
      <c r="H65" s="43"/>
    </row>
    <row r="66" spans="2:9" ht="13.5" x14ac:dyDescent="0.25">
      <c r="B66" s="54" t="s">
        <v>37</v>
      </c>
      <c r="C66" s="112" t="s">
        <v>110</v>
      </c>
      <c r="D66" s="104">
        <v>1.8100000000000002E-2</v>
      </c>
      <c r="E66" s="175">
        <f t="shared" ref="E66:E71" si="1">TRUNC($E$21*D66,2)</f>
        <v>54.25</v>
      </c>
      <c r="F66" s="87"/>
      <c r="H66" s="43"/>
    </row>
    <row r="67" spans="2:9" ht="13.5" x14ac:dyDescent="0.25">
      <c r="B67" s="54" t="s">
        <v>39</v>
      </c>
      <c r="C67" s="112" t="s">
        <v>111</v>
      </c>
      <c r="D67" s="104">
        <v>1.4E-3</v>
      </c>
      <c r="E67" s="175">
        <f t="shared" si="1"/>
        <v>4.1900000000000004</v>
      </c>
      <c r="F67" s="87"/>
      <c r="H67" s="43"/>
    </row>
    <row r="68" spans="2:9" ht="13.5" x14ac:dyDescent="0.25">
      <c r="B68" s="95" t="s">
        <v>42</v>
      </c>
      <c r="C68" s="114" t="s">
        <v>112</v>
      </c>
      <c r="D68" s="100">
        <v>0.04</v>
      </c>
      <c r="E68" s="175">
        <f t="shared" si="1"/>
        <v>119.9</v>
      </c>
      <c r="F68" s="172"/>
      <c r="H68" s="43"/>
    </row>
    <row r="69" spans="2:9" ht="14.1" customHeight="1" x14ac:dyDescent="0.25">
      <c r="B69" s="98" t="s">
        <v>44</v>
      </c>
      <c r="C69" s="114" t="s">
        <v>113</v>
      </c>
      <c r="D69" s="115">
        <v>1.9E-3</v>
      </c>
      <c r="E69" s="175">
        <f t="shared" si="1"/>
        <v>5.69</v>
      </c>
      <c r="F69" s="172"/>
      <c r="H69" s="43"/>
    </row>
    <row r="70" spans="2:9" ht="14.1" customHeight="1" x14ac:dyDescent="0.25">
      <c r="B70" s="98" t="s">
        <v>89</v>
      </c>
      <c r="C70" s="114" t="s">
        <v>114</v>
      </c>
      <c r="D70" s="115">
        <f>D50*D69</f>
        <v>6.9236000000000015E-4</v>
      </c>
      <c r="E70" s="175">
        <f t="shared" si="1"/>
        <v>2.0699999999999998</v>
      </c>
      <c r="F70" s="172"/>
      <c r="H70" s="43"/>
    </row>
    <row r="71" spans="2:9" ht="81.75" customHeight="1" x14ac:dyDescent="0.25">
      <c r="B71" s="95" t="s">
        <v>91</v>
      </c>
      <c r="C71" s="76" t="s">
        <v>115</v>
      </c>
      <c r="D71" s="100">
        <v>4.4999999999999997E-3</v>
      </c>
      <c r="E71" s="175">
        <f t="shared" si="1"/>
        <v>13.48</v>
      </c>
      <c r="F71" s="172"/>
      <c r="H71" s="43"/>
    </row>
    <row r="72" spans="2:9" s="70" customFormat="1" ht="21.75" customHeight="1" x14ac:dyDescent="0.25">
      <c r="B72" s="409" t="s">
        <v>97</v>
      </c>
      <c r="C72" s="410"/>
      <c r="D72" s="199">
        <f>SUM(D66:D71)</f>
        <v>6.6592360000000003E-2</v>
      </c>
      <c r="E72" s="167">
        <f>SUM(E66:E71)+0.01</f>
        <v>199.58999999999997</v>
      </c>
      <c r="F72" s="165"/>
      <c r="G72" s="43"/>
      <c r="H72" s="43"/>
      <c r="I72" s="43"/>
    </row>
    <row r="73" spans="2:9" s="70" customFormat="1" ht="95.25" customHeight="1" x14ac:dyDescent="0.25">
      <c r="D73" s="200"/>
      <c r="E73" s="165"/>
      <c r="F73" s="165"/>
      <c r="G73" s="43"/>
      <c r="H73" s="43"/>
      <c r="I73" s="43"/>
    </row>
    <row r="74" spans="2:9" s="70" customFormat="1" ht="14.1" customHeight="1" x14ac:dyDescent="0.25">
      <c r="B74" s="425" t="s">
        <v>164</v>
      </c>
      <c r="C74" s="425"/>
      <c r="D74" s="425"/>
      <c r="E74" s="201"/>
      <c r="F74" s="87"/>
      <c r="G74" s="43"/>
      <c r="H74" s="43"/>
      <c r="I74" s="43"/>
    </row>
    <row r="75" spans="2:9" x14ac:dyDescent="0.25">
      <c r="B75" s="149" t="s">
        <v>117</v>
      </c>
      <c r="C75" s="174" t="s">
        <v>165</v>
      </c>
      <c r="D75" s="160" t="s">
        <v>59</v>
      </c>
      <c r="E75" s="149" t="s">
        <v>82</v>
      </c>
      <c r="F75" s="87"/>
      <c r="H75" s="43"/>
    </row>
    <row r="76" spans="2:9" ht="13.5" x14ac:dyDescent="0.25">
      <c r="B76" s="117" t="s">
        <v>37</v>
      </c>
      <c r="C76" s="118" t="s">
        <v>119</v>
      </c>
      <c r="D76" s="100">
        <v>9.4999999999999998E-3</v>
      </c>
      <c r="E76" s="188">
        <f>TRUNC($E$21*D76,2)</f>
        <v>28.47</v>
      </c>
      <c r="F76" s="172"/>
      <c r="H76" s="43"/>
    </row>
    <row r="77" spans="2:9" ht="13.5" x14ac:dyDescent="0.25">
      <c r="B77" s="95" t="s">
        <v>39</v>
      </c>
      <c r="C77" s="76" t="s">
        <v>120</v>
      </c>
      <c r="D77" s="97">
        <v>4.1700000000000001E-2</v>
      </c>
      <c r="E77" s="171">
        <f>TRUNC($E$21*D77,2)</f>
        <v>124.99</v>
      </c>
      <c r="F77" s="172"/>
      <c r="H77" s="43"/>
    </row>
    <row r="78" spans="2:9" ht="14.1" customHeight="1" x14ac:dyDescent="0.25">
      <c r="B78" s="95" t="s">
        <v>42</v>
      </c>
      <c r="C78" s="76" t="s">
        <v>121</v>
      </c>
      <c r="D78" s="97">
        <v>1E-3</v>
      </c>
      <c r="E78" s="171">
        <f>TRUNC($E$21*D78,2)</f>
        <v>2.99</v>
      </c>
      <c r="F78" s="172"/>
      <c r="H78" s="43"/>
    </row>
    <row r="79" spans="2:9" ht="14.1" customHeight="1" x14ac:dyDescent="0.25">
      <c r="B79" s="95" t="s">
        <v>44</v>
      </c>
      <c r="C79" s="76" t="s">
        <v>122</v>
      </c>
      <c r="D79" s="97">
        <v>6.3E-3</v>
      </c>
      <c r="E79" s="171">
        <f>TRUNC($E$21*D79,2)</f>
        <v>18.88</v>
      </c>
      <c r="F79" s="172"/>
      <c r="H79" s="43"/>
    </row>
    <row r="80" spans="2:9" ht="14.1" customHeight="1" x14ac:dyDescent="0.25">
      <c r="B80" s="208" t="s">
        <v>89</v>
      </c>
      <c r="C80" s="209" t="s">
        <v>123</v>
      </c>
      <c r="D80" s="199">
        <f>SUM(D76:D79)</f>
        <v>5.8500000000000003E-2</v>
      </c>
      <c r="E80" s="167">
        <f>SUM(E76:E79)</f>
        <v>175.32999999999998</v>
      </c>
      <c r="F80" s="172"/>
      <c r="H80" s="43"/>
    </row>
    <row r="81" spans="2:8" ht="14.1" customHeight="1" x14ac:dyDescent="0.25">
      <c r="B81" s="194" t="s">
        <v>91</v>
      </c>
      <c r="C81" s="210" t="s">
        <v>124</v>
      </c>
      <c r="D81" s="170">
        <v>2.13174E-2</v>
      </c>
      <c r="E81" s="171">
        <v>115.85</v>
      </c>
      <c r="F81" s="165"/>
      <c r="H81" s="43"/>
    </row>
    <row r="82" spans="2:8" ht="14.1" customHeight="1" x14ac:dyDescent="0.25">
      <c r="B82" s="409" t="s">
        <v>97</v>
      </c>
      <c r="C82" s="410"/>
      <c r="D82" s="199">
        <f>D80+D81</f>
        <v>7.9817400000000011E-2</v>
      </c>
      <c r="E82" s="167">
        <f>SUM(E80:E81)</f>
        <v>291.17999999999995</v>
      </c>
      <c r="F82" s="172"/>
      <c r="H82" s="43"/>
    </row>
    <row r="83" spans="2:8" ht="14.1" customHeight="1" x14ac:dyDescent="0.25">
      <c r="B83" s="211"/>
      <c r="C83" s="211"/>
      <c r="D83" s="211"/>
      <c r="E83" s="211"/>
      <c r="F83" s="165"/>
      <c r="H83" s="43"/>
    </row>
    <row r="84" spans="2:8" ht="14.1" customHeight="1" x14ac:dyDescent="0.25">
      <c r="B84" s="425" t="s">
        <v>125</v>
      </c>
      <c r="C84" s="425"/>
      <c r="D84" s="425"/>
      <c r="E84" s="201"/>
      <c r="F84" s="87"/>
      <c r="H84" s="43"/>
    </row>
    <row r="85" spans="2:8" ht="14.1" customHeight="1" x14ac:dyDescent="0.25">
      <c r="B85" s="149">
        <v>4</v>
      </c>
      <c r="C85" s="174" t="s">
        <v>78</v>
      </c>
      <c r="D85" s="160" t="s">
        <v>59</v>
      </c>
      <c r="E85" s="149" t="s">
        <v>82</v>
      </c>
      <c r="F85" s="87"/>
      <c r="H85" s="43"/>
    </row>
    <row r="86" spans="2:8" ht="14.1" customHeight="1" x14ac:dyDescent="0.25">
      <c r="B86" s="194" t="s">
        <v>80</v>
      </c>
      <c r="C86" s="162" t="s">
        <v>127</v>
      </c>
      <c r="D86" s="170">
        <f>D50</f>
        <v>0.36440000000000006</v>
      </c>
      <c r="E86" s="171">
        <f>E50</f>
        <v>1092.2700000000002</v>
      </c>
      <c r="F86" s="87"/>
      <c r="H86" s="43"/>
    </row>
    <row r="87" spans="2:8" ht="14.1" customHeight="1" x14ac:dyDescent="0.25">
      <c r="B87" s="212" t="s">
        <v>99</v>
      </c>
      <c r="C87" s="88" t="s">
        <v>166</v>
      </c>
      <c r="D87" s="170">
        <f>D56</f>
        <v>0.20429999999999998</v>
      </c>
      <c r="E87" s="171">
        <f>E56</f>
        <v>613.43000000000006</v>
      </c>
      <c r="F87" s="172"/>
      <c r="H87" s="43"/>
    </row>
    <row r="88" spans="2:8" x14ac:dyDescent="0.25">
      <c r="B88" s="194" t="s">
        <v>104</v>
      </c>
      <c r="C88" s="210" t="s">
        <v>105</v>
      </c>
      <c r="D88" s="170">
        <f>D62</f>
        <v>2.7288000000000003E-4</v>
      </c>
      <c r="E88" s="171">
        <f>E62</f>
        <v>0.79999999999999993</v>
      </c>
      <c r="F88" s="172"/>
      <c r="H88" s="43"/>
    </row>
    <row r="89" spans="2:8" ht="14.1" customHeight="1" x14ac:dyDescent="0.25">
      <c r="B89" s="194" t="s">
        <v>108</v>
      </c>
      <c r="C89" s="210" t="s">
        <v>128</v>
      </c>
      <c r="D89" s="170">
        <f>D72</f>
        <v>6.6592360000000003E-2</v>
      </c>
      <c r="E89" s="171">
        <f>E72</f>
        <v>199.58999999999997</v>
      </c>
      <c r="F89" s="172"/>
      <c r="H89" s="43"/>
    </row>
    <row r="90" spans="2:8" ht="14.1" customHeight="1" x14ac:dyDescent="0.25">
      <c r="B90" s="194" t="s">
        <v>117</v>
      </c>
      <c r="C90" s="210" t="s">
        <v>118</v>
      </c>
      <c r="D90" s="170">
        <f>D82</f>
        <v>7.9817400000000011E-2</v>
      </c>
      <c r="E90" s="171">
        <f>E82</f>
        <v>291.17999999999995</v>
      </c>
      <c r="F90" s="172"/>
      <c r="H90" s="43"/>
    </row>
    <row r="91" spans="2:8" ht="14.1" customHeight="1" x14ac:dyDescent="0.25">
      <c r="B91" s="409" t="s">
        <v>97</v>
      </c>
      <c r="C91" s="410"/>
      <c r="D91" s="213">
        <f>SUM(D86:D90)</f>
        <v>0.71538264000000007</v>
      </c>
      <c r="E91" s="167">
        <f>SUM(E86:E90)</f>
        <v>2197.27</v>
      </c>
      <c r="F91" s="172"/>
      <c r="H91" s="43"/>
    </row>
    <row r="92" spans="2:8" x14ac:dyDescent="0.25">
      <c r="B92" s="70"/>
      <c r="C92" s="70"/>
      <c r="D92" s="191"/>
      <c r="E92" s="70"/>
      <c r="F92" s="172"/>
      <c r="H92" s="43"/>
    </row>
    <row r="93" spans="2:8" ht="204" hidden="1" customHeight="1" x14ac:dyDescent="0.25">
      <c r="B93" s="214" t="s">
        <v>167</v>
      </c>
      <c r="C93" s="70"/>
      <c r="D93" s="215"/>
      <c r="E93" s="216"/>
      <c r="F93" s="172"/>
      <c r="H93" s="43"/>
    </row>
    <row r="94" spans="2:8" ht="11.25" hidden="1" customHeight="1" x14ac:dyDescent="0.25">
      <c r="B94" s="425" t="s">
        <v>129</v>
      </c>
      <c r="C94" s="425"/>
      <c r="D94" s="425"/>
      <c r="E94" s="70"/>
      <c r="F94" s="172"/>
      <c r="H94" s="43"/>
    </row>
    <row r="95" spans="2:8" ht="14.1" customHeight="1" x14ac:dyDescent="0.25">
      <c r="B95" s="149">
        <v>5</v>
      </c>
      <c r="C95" s="174" t="s">
        <v>130</v>
      </c>
      <c r="D95" s="160" t="s">
        <v>59</v>
      </c>
      <c r="E95" s="149" t="s">
        <v>82</v>
      </c>
      <c r="F95" s="172"/>
      <c r="H95" s="43"/>
    </row>
    <row r="96" spans="2:8" ht="14.1" customHeight="1" x14ac:dyDescent="0.25">
      <c r="B96" s="56" t="s">
        <v>37</v>
      </c>
      <c r="C96" s="55" t="s">
        <v>131</v>
      </c>
      <c r="D96" s="128">
        <v>1.7399999999999999E-2</v>
      </c>
      <c r="E96" s="171">
        <f>(D109*D96)</f>
        <v>110.90197399999998</v>
      </c>
      <c r="F96" s="172"/>
      <c r="H96" s="43"/>
    </row>
    <row r="97" spans="2:9" ht="14.1" customHeight="1" x14ac:dyDescent="0.25">
      <c r="B97" s="130" t="s">
        <v>39</v>
      </c>
      <c r="C97" s="55" t="s">
        <v>132</v>
      </c>
      <c r="D97" s="128">
        <f>D96</f>
        <v>1.7399999999999999E-2</v>
      </c>
      <c r="E97" s="171">
        <f>(D109+E96)*D97</f>
        <v>112.83166834759999</v>
      </c>
      <c r="F97" s="172"/>
      <c r="H97" s="43"/>
    </row>
    <row r="98" spans="2:9" ht="13.5" x14ac:dyDescent="0.2">
      <c r="B98" s="130" t="s">
        <v>42</v>
      </c>
      <c r="C98" s="46" t="s">
        <v>133</v>
      </c>
      <c r="D98" s="131">
        <f>D99+D100+D101</f>
        <v>8.7900000000000006E-2</v>
      </c>
      <c r="E98" s="217">
        <f>SUM(E99:E101)</f>
        <v>635.79910773199651</v>
      </c>
      <c r="F98" s="172"/>
      <c r="H98" s="43"/>
    </row>
    <row r="99" spans="2:9" ht="14.1" customHeight="1" x14ac:dyDescent="0.2">
      <c r="B99" s="130" t="s">
        <v>134</v>
      </c>
      <c r="C99" s="133" t="s">
        <v>135</v>
      </c>
      <c r="D99" s="128">
        <v>7.1000000000000004E-3</v>
      </c>
      <c r="E99" s="218">
        <f>(D109+E96+E97)/(1-D98)*D99</f>
        <v>51.355786858898469</v>
      </c>
      <c r="F99" s="219"/>
      <c r="H99" s="43"/>
    </row>
    <row r="100" spans="2:9" ht="13.5" x14ac:dyDescent="0.2">
      <c r="B100" s="134" t="s">
        <v>136</v>
      </c>
      <c r="C100" s="133" t="s">
        <v>137</v>
      </c>
      <c r="D100" s="128">
        <v>3.0800000000000001E-2</v>
      </c>
      <c r="E100" s="220">
        <f>(D109+E96+E97)/(1-D98)*D100</f>
        <v>222.78285003578489</v>
      </c>
      <c r="F100" s="221"/>
      <c r="H100" s="43"/>
    </row>
    <row r="101" spans="2:9" ht="58.5" customHeight="1" x14ac:dyDescent="0.2">
      <c r="B101" s="135" t="s">
        <v>138</v>
      </c>
      <c r="C101" s="55" t="s">
        <v>139</v>
      </c>
      <c r="D101" s="136">
        <v>0.05</v>
      </c>
      <c r="E101" s="171">
        <f>(D109+E96+E97)/(1-D98)*D101</f>
        <v>361.66047083731314</v>
      </c>
      <c r="F101" s="221"/>
      <c r="H101" s="43"/>
    </row>
    <row r="102" spans="2:9" ht="14.1" customHeight="1" x14ac:dyDescent="0.2">
      <c r="B102" s="409" t="s">
        <v>140</v>
      </c>
      <c r="C102" s="410"/>
      <c r="D102" s="222">
        <f>SUM(D96:D98)</f>
        <v>0.1227</v>
      </c>
      <c r="E102" s="223">
        <f>SUM(E96:E97)+E98</f>
        <v>859.53275007959655</v>
      </c>
      <c r="F102" s="172"/>
      <c r="H102" s="43"/>
    </row>
    <row r="103" spans="2:9" s="70" customFormat="1" x14ac:dyDescent="0.2">
      <c r="B103" s="224"/>
      <c r="C103" s="224"/>
      <c r="D103" s="224"/>
      <c r="E103" s="224"/>
      <c r="F103" s="225"/>
      <c r="G103" s="43"/>
      <c r="H103" s="43"/>
      <c r="I103" s="43"/>
    </row>
    <row r="104" spans="2:9" ht="14.1" customHeight="1" x14ac:dyDescent="0.25">
      <c r="B104" s="149"/>
      <c r="C104" s="159" t="s">
        <v>142</v>
      </c>
      <c r="D104" s="426" t="s">
        <v>82</v>
      </c>
      <c r="E104" s="427"/>
      <c r="F104" s="227"/>
      <c r="H104" s="43"/>
    </row>
    <row r="105" spans="2:9" ht="14.1" customHeight="1" x14ac:dyDescent="0.25">
      <c r="B105" s="161" t="s">
        <v>37</v>
      </c>
      <c r="C105" s="162" t="s">
        <v>143</v>
      </c>
      <c r="D105" s="423">
        <f>E21</f>
        <v>2997.56</v>
      </c>
      <c r="E105" s="424"/>
      <c r="F105" s="87"/>
      <c r="H105" s="43"/>
    </row>
    <row r="106" spans="2:9" ht="14.1" customHeight="1" x14ac:dyDescent="0.25">
      <c r="B106" s="161" t="s">
        <v>39</v>
      </c>
      <c r="C106" s="162" t="s">
        <v>144</v>
      </c>
      <c r="D106" s="423">
        <f>E28</f>
        <v>953.14</v>
      </c>
      <c r="E106" s="424"/>
      <c r="F106" s="172"/>
      <c r="G106" s="229"/>
    </row>
    <row r="107" spans="2:9" ht="14.1" customHeight="1" x14ac:dyDescent="0.25">
      <c r="B107" s="161" t="s">
        <v>42</v>
      </c>
      <c r="C107" s="162" t="s">
        <v>145</v>
      </c>
      <c r="D107" s="423">
        <f>E35</f>
        <v>225.70666666666668</v>
      </c>
      <c r="E107" s="424"/>
      <c r="F107" s="172"/>
    </row>
    <row r="108" spans="2:9" x14ac:dyDescent="0.25">
      <c r="B108" s="161" t="s">
        <v>44</v>
      </c>
      <c r="C108" s="162" t="s">
        <v>126</v>
      </c>
      <c r="D108" s="423">
        <f>E91</f>
        <v>2197.27</v>
      </c>
      <c r="E108" s="424"/>
      <c r="F108" s="172"/>
    </row>
    <row r="109" spans="2:9" x14ac:dyDescent="0.25">
      <c r="B109" s="430" t="s">
        <v>146</v>
      </c>
      <c r="C109" s="431"/>
      <c r="D109" s="432">
        <f>SUM(D105:E108)</f>
        <v>6373.6766666666663</v>
      </c>
      <c r="E109" s="433"/>
      <c r="F109" s="172"/>
    </row>
    <row r="110" spans="2:9" s="70" customFormat="1" x14ac:dyDescent="0.25">
      <c r="B110" s="231" t="s">
        <v>89</v>
      </c>
      <c r="C110" s="232" t="s">
        <v>147</v>
      </c>
      <c r="D110" s="423">
        <f>E102</f>
        <v>859.53275007959655</v>
      </c>
      <c r="E110" s="424"/>
      <c r="F110" s="165"/>
      <c r="G110" s="192"/>
      <c r="H110" s="71"/>
    </row>
    <row r="111" spans="2:9" x14ac:dyDescent="0.25">
      <c r="B111" s="409" t="s">
        <v>148</v>
      </c>
      <c r="C111" s="410"/>
      <c r="D111" s="428">
        <f>(D109+E96+E97)/(1-D98)</f>
        <v>7233.2094167462628</v>
      </c>
      <c r="E111" s="429"/>
      <c r="F111" s="172"/>
      <c r="I111" s="229"/>
    </row>
    <row r="112" spans="2:9" ht="12.75" customHeight="1" x14ac:dyDescent="0.25">
      <c r="E112" s="229">
        <f>D111*24</f>
        <v>173597.0260019103</v>
      </c>
      <c r="F112" s="233"/>
      <c r="G112" s="234">
        <f>D111</f>
        <v>7233.2094167462628</v>
      </c>
    </row>
    <row r="113" spans="5:7" ht="14.1" customHeight="1" x14ac:dyDescent="0.25">
      <c r="E113" s="235"/>
      <c r="F113" s="229"/>
      <c r="G113" s="236"/>
    </row>
    <row r="114" spans="5:7" ht="14.1" customHeight="1" x14ac:dyDescent="0.25">
      <c r="E114" s="229"/>
      <c r="F114" s="235"/>
      <c r="G114" s="229"/>
    </row>
    <row r="115" spans="5:7" ht="14.1" customHeight="1" x14ac:dyDescent="0.25">
      <c r="F115" s="229"/>
    </row>
  </sheetData>
  <mergeCells count="38">
    <mergeCell ref="B111:C111"/>
    <mergeCell ref="D111:E111"/>
    <mergeCell ref="D106:E106"/>
    <mergeCell ref="D107:E107"/>
    <mergeCell ref="D108:E108"/>
    <mergeCell ref="B109:C109"/>
    <mergeCell ref="D109:E109"/>
    <mergeCell ref="D110:E110"/>
    <mergeCell ref="D105:E105"/>
    <mergeCell ref="B58:D58"/>
    <mergeCell ref="B62:C62"/>
    <mergeCell ref="B64:D64"/>
    <mergeCell ref="B72:C72"/>
    <mergeCell ref="B74:D74"/>
    <mergeCell ref="B82:C82"/>
    <mergeCell ref="B84:D84"/>
    <mergeCell ref="B91:C91"/>
    <mergeCell ref="B94:D94"/>
    <mergeCell ref="B102:C102"/>
    <mergeCell ref="D104:E104"/>
    <mergeCell ref="B56:C56"/>
    <mergeCell ref="B12:E12"/>
    <mergeCell ref="D13:E13"/>
    <mergeCell ref="D14:E14"/>
    <mergeCell ref="D15:E15"/>
    <mergeCell ref="D16:E16"/>
    <mergeCell ref="B21:D21"/>
    <mergeCell ref="C26:D26"/>
    <mergeCell ref="C27:D27"/>
    <mergeCell ref="B28:D28"/>
    <mergeCell ref="B35:D35"/>
    <mergeCell ref="B50:C50"/>
    <mergeCell ref="B7:E7"/>
    <mergeCell ref="B1:E1"/>
    <mergeCell ref="D2:E2"/>
    <mergeCell ref="D3:E3"/>
    <mergeCell ref="D4:E4"/>
    <mergeCell ref="D5:E5"/>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31F98-DF43-46D8-AA5E-C5305AAE07B1}">
  <dimension ref="B1:I115"/>
  <sheetViews>
    <sheetView workbookViewId="0">
      <selection activeCell="D97" sqref="D97"/>
    </sheetView>
  </sheetViews>
  <sheetFormatPr defaultRowHeight="12.75" x14ac:dyDescent="0.25"/>
  <cols>
    <col min="1" max="1" width="9.140625" style="43"/>
    <col min="2" max="2" width="5.42578125" style="43" customWidth="1"/>
    <col min="3" max="3" width="55.28515625" style="145" customWidth="1"/>
    <col min="4" max="4" width="11.5703125" style="43" bestFit="1" customWidth="1"/>
    <col min="5" max="5" width="19.5703125" style="43" customWidth="1"/>
    <col min="6" max="6" width="5.7109375" style="239" customWidth="1"/>
    <col min="7" max="7" width="49" style="43" customWidth="1"/>
    <col min="8" max="8" width="20.85546875" style="44" customWidth="1"/>
    <col min="9" max="257" width="9.140625" style="43"/>
    <col min="258" max="258" width="5.42578125" style="43" customWidth="1"/>
    <col min="259" max="259" width="55.28515625" style="43" customWidth="1"/>
    <col min="260" max="260" width="11.5703125" style="43" bestFit="1" customWidth="1"/>
    <col min="261" max="261" width="19.5703125" style="43" customWidth="1"/>
    <col min="262" max="262" width="5.7109375" style="43" customWidth="1"/>
    <col min="263" max="263" width="49" style="43" customWidth="1"/>
    <col min="264" max="264" width="20.85546875" style="43" customWidth="1"/>
    <col min="265" max="513" width="9.140625" style="43"/>
    <col min="514" max="514" width="5.42578125" style="43" customWidth="1"/>
    <col min="515" max="515" width="55.28515625" style="43" customWidth="1"/>
    <col min="516" max="516" width="11.5703125" style="43" bestFit="1" customWidth="1"/>
    <col min="517" max="517" width="19.5703125" style="43" customWidth="1"/>
    <col min="518" max="518" width="5.7109375" style="43" customWidth="1"/>
    <col min="519" max="519" width="49" style="43" customWidth="1"/>
    <col min="520" max="520" width="20.85546875" style="43" customWidth="1"/>
    <col min="521" max="769" width="9.140625" style="43"/>
    <col min="770" max="770" width="5.42578125" style="43" customWidth="1"/>
    <col min="771" max="771" width="55.28515625" style="43" customWidth="1"/>
    <col min="772" max="772" width="11.5703125" style="43" bestFit="1" customWidth="1"/>
    <col min="773" max="773" width="19.5703125" style="43" customWidth="1"/>
    <col min="774" max="774" width="5.7109375" style="43" customWidth="1"/>
    <col min="775" max="775" width="49" style="43" customWidth="1"/>
    <col min="776" max="776" width="20.85546875" style="43" customWidth="1"/>
    <col min="777" max="1025" width="9.140625" style="43"/>
    <col min="1026" max="1026" width="5.42578125" style="43" customWidth="1"/>
    <col min="1027" max="1027" width="55.28515625" style="43" customWidth="1"/>
    <col min="1028" max="1028" width="11.5703125" style="43" bestFit="1" customWidth="1"/>
    <col min="1029" max="1029" width="19.5703125" style="43" customWidth="1"/>
    <col min="1030" max="1030" width="5.7109375" style="43" customWidth="1"/>
    <col min="1031" max="1031" width="49" style="43" customWidth="1"/>
    <col min="1032" max="1032" width="20.85546875" style="43" customWidth="1"/>
    <col min="1033" max="1281" width="9.140625" style="43"/>
    <col min="1282" max="1282" width="5.42578125" style="43" customWidth="1"/>
    <col min="1283" max="1283" width="55.28515625" style="43" customWidth="1"/>
    <col min="1284" max="1284" width="11.5703125" style="43" bestFit="1" customWidth="1"/>
    <col min="1285" max="1285" width="19.5703125" style="43" customWidth="1"/>
    <col min="1286" max="1286" width="5.7109375" style="43" customWidth="1"/>
    <col min="1287" max="1287" width="49" style="43" customWidth="1"/>
    <col min="1288" max="1288" width="20.85546875" style="43" customWidth="1"/>
    <col min="1289" max="1537" width="9.140625" style="43"/>
    <col min="1538" max="1538" width="5.42578125" style="43" customWidth="1"/>
    <col min="1539" max="1539" width="55.28515625" style="43" customWidth="1"/>
    <col min="1540" max="1540" width="11.5703125" style="43" bestFit="1" customWidth="1"/>
    <col min="1541" max="1541" width="19.5703125" style="43" customWidth="1"/>
    <col min="1542" max="1542" width="5.7109375" style="43" customWidth="1"/>
    <col min="1543" max="1543" width="49" style="43" customWidth="1"/>
    <col min="1544" max="1544" width="20.85546875" style="43" customWidth="1"/>
    <col min="1545" max="1793" width="9.140625" style="43"/>
    <col min="1794" max="1794" width="5.42578125" style="43" customWidth="1"/>
    <col min="1795" max="1795" width="55.28515625" style="43" customWidth="1"/>
    <col min="1796" max="1796" width="11.5703125" style="43" bestFit="1" customWidth="1"/>
    <col min="1797" max="1797" width="19.5703125" style="43" customWidth="1"/>
    <col min="1798" max="1798" width="5.7109375" style="43" customWidth="1"/>
    <col min="1799" max="1799" width="49" style="43" customWidth="1"/>
    <col min="1800" max="1800" width="20.85546875" style="43" customWidth="1"/>
    <col min="1801" max="2049" width="9.140625" style="43"/>
    <col min="2050" max="2050" width="5.42578125" style="43" customWidth="1"/>
    <col min="2051" max="2051" width="55.28515625" style="43" customWidth="1"/>
    <col min="2052" max="2052" width="11.5703125" style="43" bestFit="1" customWidth="1"/>
    <col min="2053" max="2053" width="19.5703125" style="43" customWidth="1"/>
    <col min="2054" max="2054" width="5.7109375" style="43" customWidth="1"/>
    <col min="2055" max="2055" width="49" style="43" customWidth="1"/>
    <col min="2056" max="2056" width="20.85546875" style="43" customWidth="1"/>
    <col min="2057" max="2305" width="9.140625" style="43"/>
    <col min="2306" max="2306" width="5.42578125" style="43" customWidth="1"/>
    <col min="2307" max="2307" width="55.28515625" style="43" customWidth="1"/>
    <col min="2308" max="2308" width="11.5703125" style="43" bestFit="1" customWidth="1"/>
    <col min="2309" max="2309" width="19.5703125" style="43" customWidth="1"/>
    <col min="2310" max="2310" width="5.7109375" style="43" customWidth="1"/>
    <col min="2311" max="2311" width="49" style="43" customWidth="1"/>
    <col min="2312" max="2312" width="20.85546875" style="43" customWidth="1"/>
    <col min="2313" max="2561" width="9.140625" style="43"/>
    <col min="2562" max="2562" width="5.42578125" style="43" customWidth="1"/>
    <col min="2563" max="2563" width="55.28515625" style="43" customWidth="1"/>
    <col min="2564" max="2564" width="11.5703125" style="43" bestFit="1" customWidth="1"/>
    <col min="2565" max="2565" width="19.5703125" style="43" customWidth="1"/>
    <col min="2566" max="2566" width="5.7109375" style="43" customWidth="1"/>
    <col min="2567" max="2567" width="49" style="43" customWidth="1"/>
    <col min="2568" max="2568" width="20.85546875" style="43" customWidth="1"/>
    <col min="2569" max="2817" width="9.140625" style="43"/>
    <col min="2818" max="2818" width="5.42578125" style="43" customWidth="1"/>
    <col min="2819" max="2819" width="55.28515625" style="43" customWidth="1"/>
    <col min="2820" max="2820" width="11.5703125" style="43" bestFit="1" customWidth="1"/>
    <col min="2821" max="2821" width="19.5703125" style="43" customWidth="1"/>
    <col min="2822" max="2822" width="5.7109375" style="43" customWidth="1"/>
    <col min="2823" max="2823" width="49" style="43" customWidth="1"/>
    <col min="2824" max="2824" width="20.85546875" style="43" customWidth="1"/>
    <col min="2825" max="3073" width="9.140625" style="43"/>
    <col min="3074" max="3074" width="5.42578125" style="43" customWidth="1"/>
    <col min="3075" max="3075" width="55.28515625" style="43" customWidth="1"/>
    <col min="3076" max="3076" width="11.5703125" style="43" bestFit="1" customWidth="1"/>
    <col min="3077" max="3077" width="19.5703125" style="43" customWidth="1"/>
    <col min="3078" max="3078" width="5.7109375" style="43" customWidth="1"/>
    <col min="3079" max="3079" width="49" style="43" customWidth="1"/>
    <col min="3080" max="3080" width="20.85546875" style="43" customWidth="1"/>
    <col min="3081" max="3329" width="9.140625" style="43"/>
    <col min="3330" max="3330" width="5.42578125" style="43" customWidth="1"/>
    <col min="3331" max="3331" width="55.28515625" style="43" customWidth="1"/>
    <col min="3332" max="3332" width="11.5703125" style="43" bestFit="1" customWidth="1"/>
    <col min="3333" max="3333" width="19.5703125" style="43" customWidth="1"/>
    <col min="3334" max="3334" width="5.7109375" style="43" customWidth="1"/>
    <col min="3335" max="3335" width="49" style="43" customWidth="1"/>
    <col min="3336" max="3336" width="20.85546875" style="43" customWidth="1"/>
    <col min="3337" max="3585" width="9.140625" style="43"/>
    <col min="3586" max="3586" width="5.42578125" style="43" customWidth="1"/>
    <col min="3587" max="3587" width="55.28515625" style="43" customWidth="1"/>
    <col min="3588" max="3588" width="11.5703125" style="43" bestFit="1" customWidth="1"/>
    <col min="3589" max="3589" width="19.5703125" style="43" customWidth="1"/>
    <col min="3590" max="3590" width="5.7109375" style="43" customWidth="1"/>
    <col min="3591" max="3591" width="49" style="43" customWidth="1"/>
    <col min="3592" max="3592" width="20.85546875" style="43" customWidth="1"/>
    <col min="3593" max="3841" width="9.140625" style="43"/>
    <col min="3842" max="3842" width="5.42578125" style="43" customWidth="1"/>
    <col min="3843" max="3843" width="55.28515625" style="43" customWidth="1"/>
    <col min="3844" max="3844" width="11.5703125" style="43" bestFit="1" customWidth="1"/>
    <col min="3845" max="3845" width="19.5703125" style="43" customWidth="1"/>
    <col min="3846" max="3846" width="5.7109375" style="43" customWidth="1"/>
    <col min="3847" max="3847" width="49" style="43" customWidth="1"/>
    <col min="3848" max="3848" width="20.85546875" style="43" customWidth="1"/>
    <col min="3849" max="4097" width="9.140625" style="43"/>
    <col min="4098" max="4098" width="5.42578125" style="43" customWidth="1"/>
    <col min="4099" max="4099" width="55.28515625" style="43" customWidth="1"/>
    <col min="4100" max="4100" width="11.5703125" style="43" bestFit="1" customWidth="1"/>
    <col min="4101" max="4101" width="19.5703125" style="43" customWidth="1"/>
    <col min="4102" max="4102" width="5.7109375" style="43" customWidth="1"/>
    <col min="4103" max="4103" width="49" style="43" customWidth="1"/>
    <col min="4104" max="4104" width="20.85546875" style="43" customWidth="1"/>
    <col min="4105" max="4353" width="9.140625" style="43"/>
    <col min="4354" max="4354" width="5.42578125" style="43" customWidth="1"/>
    <col min="4355" max="4355" width="55.28515625" style="43" customWidth="1"/>
    <col min="4356" max="4356" width="11.5703125" style="43" bestFit="1" customWidth="1"/>
    <col min="4357" max="4357" width="19.5703125" style="43" customWidth="1"/>
    <col min="4358" max="4358" width="5.7109375" style="43" customWidth="1"/>
    <col min="4359" max="4359" width="49" style="43" customWidth="1"/>
    <col min="4360" max="4360" width="20.85546875" style="43" customWidth="1"/>
    <col min="4361" max="4609" width="9.140625" style="43"/>
    <col min="4610" max="4610" width="5.42578125" style="43" customWidth="1"/>
    <col min="4611" max="4611" width="55.28515625" style="43" customWidth="1"/>
    <col min="4612" max="4612" width="11.5703125" style="43" bestFit="1" customWidth="1"/>
    <col min="4613" max="4613" width="19.5703125" style="43" customWidth="1"/>
    <col min="4614" max="4614" width="5.7109375" style="43" customWidth="1"/>
    <col min="4615" max="4615" width="49" style="43" customWidth="1"/>
    <col min="4616" max="4616" width="20.85546875" style="43" customWidth="1"/>
    <col min="4617" max="4865" width="9.140625" style="43"/>
    <col min="4866" max="4866" width="5.42578125" style="43" customWidth="1"/>
    <col min="4867" max="4867" width="55.28515625" style="43" customWidth="1"/>
    <col min="4868" max="4868" width="11.5703125" style="43" bestFit="1" customWidth="1"/>
    <col min="4869" max="4869" width="19.5703125" style="43" customWidth="1"/>
    <col min="4870" max="4870" width="5.7109375" style="43" customWidth="1"/>
    <col min="4871" max="4871" width="49" style="43" customWidth="1"/>
    <col min="4872" max="4872" width="20.85546875" style="43" customWidth="1"/>
    <col min="4873" max="5121" width="9.140625" style="43"/>
    <col min="5122" max="5122" width="5.42578125" style="43" customWidth="1"/>
    <col min="5123" max="5123" width="55.28515625" style="43" customWidth="1"/>
    <col min="5124" max="5124" width="11.5703125" style="43" bestFit="1" customWidth="1"/>
    <col min="5125" max="5125" width="19.5703125" style="43" customWidth="1"/>
    <col min="5126" max="5126" width="5.7109375" style="43" customWidth="1"/>
    <col min="5127" max="5127" width="49" style="43" customWidth="1"/>
    <col min="5128" max="5128" width="20.85546875" style="43" customWidth="1"/>
    <col min="5129" max="5377" width="9.140625" style="43"/>
    <col min="5378" max="5378" width="5.42578125" style="43" customWidth="1"/>
    <col min="5379" max="5379" width="55.28515625" style="43" customWidth="1"/>
    <col min="5380" max="5380" width="11.5703125" style="43" bestFit="1" customWidth="1"/>
    <col min="5381" max="5381" width="19.5703125" style="43" customWidth="1"/>
    <col min="5382" max="5382" width="5.7109375" style="43" customWidth="1"/>
    <col min="5383" max="5383" width="49" style="43" customWidth="1"/>
    <col min="5384" max="5384" width="20.85546875" style="43" customWidth="1"/>
    <col min="5385" max="5633" width="9.140625" style="43"/>
    <col min="5634" max="5634" width="5.42578125" style="43" customWidth="1"/>
    <col min="5635" max="5635" width="55.28515625" style="43" customWidth="1"/>
    <col min="5636" max="5636" width="11.5703125" style="43" bestFit="1" customWidth="1"/>
    <col min="5637" max="5637" width="19.5703125" style="43" customWidth="1"/>
    <col min="5638" max="5638" width="5.7109375" style="43" customWidth="1"/>
    <col min="5639" max="5639" width="49" style="43" customWidth="1"/>
    <col min="5640" max="5640" width="20.85546875" style="43" customWidth="1"/>
    <col min="5641" max="5889" width="9.140625" style="43"/>
    <col min="5890" max="5890" width="5.42578125" style="43" customWidth="1"/>
    <col min="5891" max="5891" width="55.28515625" style="43" customWidth="1"/>
    <col min="5892" max="5892" width="11.5703125" style="43" bestFit="1" customWidth="1"/>
    <col min="5893" max="5893" width="19.5703125" style="43" customWidth="1"/>
    <col min="5894" max="5894" width="5.7109375" style="43" customWidth="1"/>
    <col min="5895" max="5895" width="49" style="43" customWidth="1"/>
    <col min="5896" max="5896" width="20.85546875" style="43" customWidth="1"/>
    <col min="5897" max="6145" width="9.140625" style="43"/>
    <col min="6146" max="6146" width="5.42578125" style="43" customWidth="1"/>
    <col min="6147" max="6147" width="55.28515625" style="43" customWidth="1"/>
    <col min="6148" max="6148" width="11.5703125" style="43" bestFit="1" customWidth="1"/>
    <col min="6149" max="6149" width="19.5703125" style="43" customWidth="1"/>
    <col min="6150" max="6150" width="5.7109375" style="43" customWidth="1"/>
    <col min="6151" max="6151" width="49" style="43" customWidth="1"/>
    <col min="6152" max="6152" width="20.85546875" style="43" customWidth="1"/>
    <col min="6153" max="6401" width="9.140625" style="43"/>
    <col min="6402" max="6402" width="5.42578125" style="43" customWidth="1"/>
    <col min="6403" max="6403" width="55.28515625" style="43" customWidth="1"/>
    <col min="6404" max="6404" width="11.5703125" style="43" bestFit="1" customWidth="1"/>
    <col min="6405" max="6405" width="19.5703125" style="43" customWidth="1"/>
    <col min="6406" max="6406" width="5.7109375" style="43" customWidth="1"/>
    <col min="6407" max="6407" width="49" style="43" customWidth="1"/>
    <col min="6408" max="6408" width="20.85546875" style="43" customWidth="1"/>
    <col min="6409" max="6657" width="9.140625" style="43"/>
    <col min="6658" max="6658" width="5.42578125" style="43" customWidth="1"/>
    <col min="6659" max="6659" width="55.28515625" style="43" customWidth="1"/>
    <col min="6660" max="6660" width="11.5703125" style="43" bestFit="1" customWidth="1"/>
    <col min="6661" max="6661" width="19.5703125" style="43" customWidth="1"/>
    <col min="6662" max="6662" width="5.7109375" style="43" customWidth="1"/>
    <col min="6663" max="6663" width="49" style="43" customWidth="1"/>
    <col min="6664" max="6664" width="20.85546875" style="43" customWidth="1"/>
    <col min="6665" max="6913" width="9.140625" style="43"/>
    <col min="6914" max="6914" width="5.42578125" style="43" customWidth="1"/>
    <col min="6915" max="6915" width="55.28515625" style="43" customWidth="1"/>
    <col min="6916" max="6916" width="11.5703125" style="43" bestFit="1" customWidth="1"/>
    <col min="6917" max="6917" width="19.5703125" style="43" customWidth="1"/>
    <col min="6918" max="6918" width="5.7109375" style="43" customWidth="1"/>
    <col min="6919" max="6919" width="49" style="43" customWidth="1"/>
    <col min="6920" max="6920" width="20.85546875" style="43" customWidth="1"/>
    <col min="6921" max="7169" width="9.140625" style="43"/>
    <col min="7170" max="7170" width="5.42578125" style="43" customWidth="1"/>
    <col min="7171" max="7171" width="55.28515625" style="43" customWidth="1"/>
    <col min="7172" max="7172" width="11.5703125" style="43" bestFit="1" customWidth="1"/>
    <col min="7173" max="7173" width="19.5703125" style="43" customWidth="1"/>
    <col min="7174" max="7174" width="5.7109375" style="43" customWidth="1"/>
    <col min="7175" max="7175" width="49" style="43" customWidth="1"/>
    <col min="7176" max="7176" width="20.85546875" style="43" customWidth="1"/>
    <col min="7177" max="7425" width="9.140625" style="43"/>
    <col min="7426" max="7426" width="5.42578125" style="43" customWidth="1"/>
    <col min="7427" max="7427" width="55.28515625" style="43" customWidth="1"/>
    <col min="7428" max="7428" width="11.5703125" style="43" bestFit="1" customWidth="1"/>
    <col min="7429" max="7429" width="19.5703125" style="43" customWidth="1"/>
    <col min="7430" max="7430" width="5.7109375" style="43" customWidth="1"/>
    <col min="7431" max="7431" width="49" style="43" customWidth="1"/>
    <col min="7432" max="7432" width="20.85546875" style="43" customWidth="1"/>
    <col min="7433" max="7681" width="9.140625" style="43"/>
    <col min="7682" max="7682" width="5.42578125" style="43" customWidth="1"/>
    <col min="7683" max="7683" width="55.28515625" style="43" customWidth="1"/>
    <col min="7684" max="7684" width="11.5703125" style="43" bestFit="1" customWidth="1"/>
    <col min="7685" max="7685" width="19.5703125" style="43" customWidth="1"/>
    <col min="7686" max="7686" width="5.7109375" style="43" customWidth="1"/>
    <col min="7687" max="7687" width="49" style="43" customWidth="1"/>
    <col min="7688" max="7688" width="20.85546875" style="43" customWidth="1"/>
    <col min="7689" max="7937" width="9.140625" style="43"/>
    <col min="7938" max="7938" width="5.42578125" style="43" customWidth="1"/>
    <col min="7939" max="7939" width="55.28515625" style="43" customWidth="1"/>
    <col min="7940" max="7940" width="11.5703125" style="43" bestFit="1" customWidth="1"/>
    <col min="7941" max="7941" width="19.5703125" style="43" customWidth="1"/>
    <col min="7942" max="7942" width="5.7109375" style="43" customWidth="1"/>
    <col min="7943" max="7943" width="49" style="43" customWidth="1"/>
    <col min="7944" max="7944" width="20.85546875" style="43" customWidth="1"/>
    <col min="7945" max="8193" width="9.140625" style="43"/>
    <col min="8194" max="8194" width="5.42578125" style="43" customWidth="1"/>
    <col min="8195" max="8195" width="55.28515625" style="43" customWidth="1"/>
    <col min="8196" max="8196" width="11.5703125" style="43" bestFit="1" customWidth="1"/>
    <col min="8197" max="8197" width="19.5703125" style="43" customWidth="1"/>
    <col min="8198" max="8198" width="5.7109375" style="43" customWidth="1"/>
    <col min="8199" max="8199" width="49" style="43" customWidth="1"/>
    <col min="8200" max="8200" width="20.85546875" style="43" customWidth="1"/>
    <col min="8201" max="8449" width="9.140625" style="43"/>
    <col min="8450" max="8450" width="5.42578125" style="43" customWidth="1"/>
    <col min="8451" max="8451" width="55.28515625" style="43" customWidth="1"/>
    <col min="8452" max="8452" width="11.5703125" style="43" bestFit="1" customWidth="1"/>
    <col min="8453" max="8453" width="19.5703125" style="43" customWidth="1"/>
    <col min="8454" max="8454" width="5.7109375" style="43" customWidth="1"/>
    <col min="8455" max="8455" width="49" style="43" customWidth="1"/>
    <col min="8456" max="8456" width="20.85546875" style="43" customWidth="1"/>
    <col min="8457" max="8705" width="9.140625" style="43"/>
    <col min="8706" max="8706" width="5.42578125" style="43" customWidth="1"/>
    <col min="8707" max="8707" width="55.28515625" style="43" customWidth="1"/>
    <col min="8708" max="8708" width="11.5703125" style="43" bestFit="1" customWidth="1"/>
    <col min="8709" max="8709" width="19.5703125" style="43" customWidth="1"/>
    <col min="8710" max="8710" width="5.7109375" style="43" customWidth="1"/>
    <col min="8711" max="8711" width="49" style="43" customWidth="1"/>
    <col min="8712" max="8712" width="20.85546875" style="43" customWidth="1"/>
    <col min="8713" max="8961" width="9.140625" style="43"/>
    <col min="8962" max="8962" width="5.42578125" style="43" customWidth="1"/>
    <col min="8963" max="8963" width="55.28515625" style="43" customWidth="1"/>
    <col min="8964" max="8964" width="11.5703125" style="43" bestFit="1" customWidth="1"/>
    <col min="8965" max="8965" width="19.5703125" style="43" customWidth="1"/>
    <col min="8966" max="8966" width="5.7109375" style="43" customWidth="1"/>
    <col min="8967" max="8967" width="49" style="43" customWidth="1"/>
    <col min="8968" max="8968" width="20.85546875" style="43" customWidth="1"/>
    <col min="8969" max="9217" width="9.140625" style="43"/>
    <col min="9218" max="9218" width="5.42578125" style="43" customWidth="1"/>
    <col min="9219" max="9219" width="55.28515625" style="43" customWidth="1"/>
    <col min="9220" max="9220" width="11.5703125" style="43" bestFit="1" customWidth="1"/>
    <col min="9221" max="9221" width="19.5703125" style="43" customWidth="1"/>
    <col min="9222" max="9222" width="5.7109375" style="43" customWidth="1"/>
    <col min="9223" max="9223" width="49" style="43" customWidth="1"/>
    <col min="9224" max="9224" width="20.85546875" style="43" customWidth="1"/>
    <col min="9225" max="9473" width="9.140625" style="43"/>
    <col min="9474" max="9474" width="5.42578125" style="43" customWidth="1"/>
    <col min="9475" max="9475" width="55.28515625" style="43" customWidth="1"/>
    <col min="9476" max="9476" width="11.5703125" style="43" bestFit="1" customWidth="1"/>
    <col min="9477" max="9477" width="19.5703125" style="43" customWidth="1"/>
    <col min="9478" max="9478" width="5.7109375" style="43" customWidth="1"/>
    <col min="9479" max="9479" width="49" style="43" customWidth="1"/>
    <col min="9480" max="9480" width="20.85546875" style="43" customWidth="1"/>
    <col min="9481" max="9729" width="9.140625" style="43"/>
    <col min="9730" max="9730" width="5.42578125" style="43" customWidth="1"/>
    <col min="9731" max="9731" width="55.28515625" style="43" customWidth="1"/>
    <col min="9732" max="9732" width="11.5703125" style="43" bestFit="1" customWidth="1"/>
    <col min="9733" max="9733" width="19.5703125" style="43" customWidth="1"/>
    <col min="9734" max="9734" width="5.7109375" style="43" customWidth="1"/>
    <col min="9735" max="9735" width="49" style="43" customWidth="1"/>
    <col min="9736" max="9736" width="20.85546875" style="43" customWidth="1"/>
    <col min="9737" max="9985" width="9.140625" style="43"/>
    <col min="9986" max="9986" width="5.42578125" style="43" customWidth="1"/>
    <col min="9987" max="9987" width="55.28515625" style="43" customWidth="1"/>
    <col min="9988" max="9988" width="11.5703125" style="43" bestFit="1" customWidth="1"/>
    <col min="9989" max="9989" width="19.5703125" style="43" customWidth="1"/>
    <col min="9990" max="9990" width="5.7109375" style="43" customWidth="1"/>
    <col min="9991" max="9991" width="49" style="43" customWidth="1"/>
    <col min="9992" max="9992" width="20.85546875" style="43" customWidth="1"/>
    <col min="9993" max="10241" width="9.140625" style="43"/>
    <col min="10242" max="10242" width="5.42578125" style="43" customWidth="1"/>
    <col min="10243" max="10243" width="55.28515625" style="43" customWidth="1"/>
    <col min="10244" max="10244" width="11.5703125" style="43" bestFit="1" customWidth="1"/>
    <col min="10245" max="10245" width="19.5703125" style="43" customWidth="1"/>
    <col min="10246" max="10246" width="5.7109375" style="43" customWidth="1"/>
    <col min="10247" max="10247" width="49" style="43" customWidth="1"/>
    <col min="10248" max="10248" width="20.85546875" style="43" customWidth="1"/>
    <col min="10249" max="10497" width="9.140625" style="43"/>
    <col min="10498" max="10498" width="5.42578125" style="43" customWidth="1"/>
    <col min="10499" max="10499" width="55.28515625" style="43" customWidth="1"/>
    <col min="10500" max="10500" width="11.5703125" style="43" bestFit="1" customWidth="1"/>
    <col min="10501" max="10501" width="19.5703125" style="43" customWidth="1"/>
    <col min="10502" max="10502" width="5.7109375" style="43" customWidth="1"/>
    <col min="10503" max="10503" width="49" style="43" customWidth="1"/>
    <col min="10504" max="10504" width="20.85546875" style="43" customWidth="1"/>
    <col min="10505" max="10753" width="9.140625" style="43"/>
    <col min="10754" max="10754" width="5.42578125" style="43" customWidth="1"/>
    <col min="10755" max="10755" width="55.28515625" style="43" customWidth="1"/>
    <col min="10756" max="10756" width="11.5703125" style="43" bestFit="1" customWidth="1"/>
    <col min="10757" max="10757" width="19.5703125" style="43" customWidth="1"/>
    <col min="10758" max="10758" width="5.7109375" style="43" customWidth="1"/>
    <col min="10759" max="10759" width="49" style="43" customWidth="1"/>
    <col min="10760" max="10760" width="20.85546875" style="43" customWidth="1"/>
    <col min="10761" max="11009" width="9.140625" style="43"/>
    <col min="11010" max="11010" width="5.42578125" style="43" customWidth="1"/>
    <col min="11011" max="11011" width="55.28515625" style="43" customWidth="1"/>
    <col min="11012" max="11012" width="11.5703125" style="43" bestFit="1" customWidth="1"/>
    <col min="11013" max="11013" width="19.5703125" style="43" customWidth="1"/>
    <col min="11014" max="11014" width="5.7109375" style="43" customWidth="1"/>
    <col min="11015" max="11015" width="49" style="43" customWidth="1"/>
    <col min="11016" max="11016" width="20.85546875" style="43" customWidth="1"/>
    <col min="11017" max="11265" width="9.140625" style="43"/>
    <col min="11266" max="11266" width="5.42578125" style="43" customWidth="1"/>
    <col min="11267" max="11267" width="55.28515625" style="43" customWidth="1"/>
    <col min="11268" max="11268" width="11.5703125" style="43" bestFit="1" customWidth="1"/>
    <col min="11269" max="11269" width="19.5703125" style="43" customWidth="1"/>
    <col min="11270" max="11270" width="5.7109375" style="43" customWidth="1"/>
    <col min="11271" max="11271" width="49" style="43" customWidth="1"/>
    <col min="11272" max="11272" width="20.85546875" style="43" customWidth="1"/>
    <col min="11273" max="11521" width="9.140625" style="43"/>
    <col min="11522" max="11522" width="5.42578125" style="43" customWidth="1"/>
    <col min="11523" max="11523" width="55.28515625" style="43" customWidth="1"/>
    <col min="11524" max="11524" width="11.5703125" style="43" bestFit="1" customWidth="1"/>
    <col min="11525" max="11525" width="19.5703125" style="43" customWidth="1"/>
    <col min="11526" max="11526" width="5.7109375" style="43" customWidth="1"/>
    <col min="11527" max="11527" width="49" style="43" customWidth="1"/>
    <col min="11528" max="11528" width="20.85546875" style="43" customWidth="1"/>
    <col min="11529" max="11777" width="9.140625" style="43"/>
    <col min="11778" max="11778" width="5.42578125" style="43" customWidth="1"/>
    <col min="11779" max="11779" width="55.28515625" style="43" customWidth="1"/>
    <col min="11780" max="11780" width="11.5703125" style="43" bestFit="1" customWidth="1"/>
    <col min="11781" max="11781" width="19.5703125" style="43" customWidth="1"/>
    <col min="11782" max="11782" width="5.7109375" style="43" customWidth="1"/>
    <col min="11783" max="11783" width="49" style="43" customWidth="1"/>
    <col min="11784" max="11784" width="20.85546875" style="43" customWidth="1"/>
    <col min="11785" max="12033" width="9.140625" style="43"/>
    <col min="12034" max="12034" width="5.42578125" style="43" customWidth="1"/>
    <col min="12035" max="12035" width="55.28515625" style="43" customWidth="1"/>
    <col min="12036" max="12036" width="11.5703125" style="43" bestFit="1" customWidth="1"/>
    <col min="12037" max="12037" width="19.5703125" style="43" customWidth="1"/>
    <col min="12038" max="12038" width="5.7109375" style="43" customWidth="1"/>
    <col min="12039" max="12039" width="49" style="43" customWidth="1"/>
    <col min="12040" max="12040" width="20.85546875" style="43" customWidth="1"/>
    <col min="12041" max="12289" width="9.140625" style="43"/>
    <col min="12290" max="12290" width="5.42578125" style="43" customWidth="1"/>
    <col min="12291" max="12291" width="55.28515625" style="43" customWidth="1"/>
    <col min="12292" max="12292" width="11.5703125" style="43" bestFit="1" customWidth="1"/>
    <col min="12293" max="12293" width="19.5703125" style="43" customWidth="1"/>
    <col min="12294" max="12294" width="5.7109375" style="43" customWidth="1"/>
    <col min="12295" max="12295" width="49" style="43" customWidth="1"/>
    <col min="12296" max="12296" width="20.85546875" style="43" customWidth="1"/>
    <col min="12297" max="12545" width="9.140625" style="43"/>
    <col min="12546" max="12546" width="5.42578125" style="43" customWidth="1"/>
    <col min="12547" max="12547" width="55.28515625" style="43" customWidth="1"/>
    <col min="12548" max="12548" width="11.5703125" style="43" bestFit="1" customWidth="1"/>
    <col min="12549" max="12549" width="19.5703125" style="43" customWidth="1"/>
    <col min="12550" max="12550" width="5.7109375" style="43" customWidth="1"/>
    <col min="12551" max="12551" width="49" style="43" customWidth="1"/>
    <col min="12552" max="12552" width="20.85546875" style="43" customWidth="1"/>
    <col min="12553" max="12801" width="9.140625" style="43"/>
    <col min="12802" max="12802" width="5.42578125" style="43" customWidth="1"/>
    <col min="12803" max="12803" width="55.28515625" style="43" customWidth="1"/>
    <col min="12804" max="12804" width="11.5703125" style="43" bestFit="1" customWidth="1"/>
    <col min="12805" max="12805" width="19.5703125" style="43" customWidth="1"/>
    <col min="12806" max="12806" width="5.7109375" style="43" customWidth="1"/>
    <col min="12807" max="12807" width="49" style="43" customWidth="1"/>
    <col min="12808" max="12808" width="20.85546875" style="43" customWidth="1"/>
    <col min="12809" max="13057" width="9.140625" style="43"/>
    <col min="13058" max="13058" width="5.42578125" style="43" customWidth="1"/>
    <col min="13059" max="13059" width="55.28515625" style="43" customWidth="1"/>
    <col min="13060" max="13060" width="11.5703125" style="43" bestFit="1" customWidth="1"/>
    <col min="13061" max="13061" width="19.5703125" style="43" customWidth="1"/>
    <col min="13062" max="13062" width="5.7109375" style="43" customWidth="1"/>
    <col min="13063" max="13063" width="49" style="43" customWidth="1"/>
    <col min="13064" max="13064" width="20.85546875" style="43" customWidth="1"/>
    <col min="13065" max="13313" width="9.140625" style="43"/>
    <col min="13314" max="13314" width="5.42578125" style="43" customWidth="1"/>
    <col min="13315" max="13315" width="55.28515625" style="43" customWidth="1"/>
    <col min="13316" max="13316" width="11.5703125" style="43" bestFit="1" customWidth="1"/>
    <col min="13317" max="13317" width="19.5703125" style="43" customWidth="1"/>
    <col min="13318" max="13318" width="5.7109375" style="43" customWidth="1"/>
    <col min="13319" max="13319" width="49" style="43" customWidth="1"/>
    <col min="13320" max="13320" width="20.85546875" style="43" customWidth="1"/>
    <col min="13321" max="13569" width="9.140625" style="43"/>
    <col min="13570" max="13570" width="5.42578125" style="43" customWidth="1"/>
    <col min="13571" max="13571" width="55.28515625" style="43" customWidth="1"/>
    <col min="13572" max="13572" width="11.5703125" style="43" bestFit="1" customWidth="1"/>
    <col min="13573" max="13573" width="19.5703125" style="43" customWidth="1"/>
    <col min="13574" max="13574" width="5.7109375" style="43" customWidth="1"/>
    <col min="13575" max="13575" width="49" style="43" customWidth="1"/>
    <col min="13576" max="13576" width="20.85546875" style="43" customWidth="1"/>
    <col min="13577" max="13825" width="9.140625" style="43"/>
    <col min="13826" max="13826" width="5.42578125" style="43" customWidth="1"/>
    <col min="13827" max="13827" width="55.28515625" style="43" customWidth="1"/>
    <col min="13828" max="13828" width="11.5703125" style="43" bestFit="1" customWidth="1"/>
    <col min="13829" max="13829" width="19.5703125" style="43" customWidth="1"/>
    <col min="13830" max="13830" width="5.7109375" style="43" customWidth="1"/>
    <col min="13831" max="13831" width="49" style="43" customWidth="1"/>
    <col min="13832" max="13832" width="20.85546875" style="43" customWidth="1"/>
    <col min="13833" max="14081" width="9.140625" style="43"/>
    <col min="14082" max="14082" width="5.42578125" style="43" customWidth="1"/>
    <col min="14083" max="14083" width="55.28515625" style="43" customWidth="1"/>
    <col min="14084" max="14084" width="11.5703125" style="43" bestFit="1" customWidth="1"/>
    <col min="14085" max="14085" width="19.5703125" style="43" customWidth="1"/>
    <col min="14086" max="14086" width="5.7109375" style="43" customWidth="1"/>
    <col min="14087" max="14087" width="49" style="43" customWidth="1"/>
    <col min="14088" max="14088" width="20.85546875" style="43" customWidth="1"/>
    <col min="14089" max="14337" width="9.140625" style="43"/>
    <col min="14338" max="14338" width="5.42578125" style="43" customWidth="1"/>
    <col min="14339" max="14339" width="55.28515625" style="43" customWidth="1"/>
    <col min="14340" max="14340" width="11.5703125" style="43" bestFit="1" customWidth="1"/>
    <col min="14341" max="14341" width="19.5703125" style="43" customWidth="1"/>
    <col min="14342" max="14342" width="5.7109375" style="43" customWidth="1"/>
    <col min="14343" max="14343" width="49" style="43" customWidth="1"/>
    <col min="14344" max="14344" width="20.85546875" style="43" customWidth="1"/>
    <col min="14345" max="14593" width="9.140625" style="43"/>
    <col min="14594" max="14594" width="5.42578125" style="43" customWidth="1"/>
    <col min="14595" max="14595" width="55.28515625" style="43" customWidth="1"/>
    <col min="14596" max="14596" width="11.5703125" style="43" bestFit="1" customWidth="1"/>
    <col min="14597" max="14597" width="19.5703125" style="43" customWidth="1"/>
    <col min="14598" max="14598" width="5.7109375" style="43" customWidth="1"/>
    <col min="14599" max="14599" width="49" style="43" customWidth="1"/>
    <col min="14600" max="14600" width="20.85546875" style="43" customWidth="1"/>
    <col min="14601" max="14849" width="9.140625" style="43"/>
    <col min="14850" max="14850" width="5.42578125" style="43" customWidth="1"/>
    <col min="14851" max="14851" width="55.28515625" style="43" customWidth="1"/>
    <col min="14852" max="14852" width="11.5703125" style="43" bestFit="1" customWidth="1"/>
    <col min="14853" max="14853" width="19.5703125" style="43" customWidth="1"/>
    <col min="14854" max="14854" width="5.7109375" style="43" customWidth="1"/>
    <col min="14855" max="14855" width="49" style="43" customWidth="1"/>
    <col min="14856" max="14856" width="20.85546875" style="43" customWidth="1"/>
    <col min="14857" max="15105" width="9.140625" style="43"/>
    <col min="15106" max="15106" width="5.42578125" style="43" customWidth="1"/>
    <col min="15107" max="15107" width="55.28515625" style="43" customWidth="1"/>
    <col min="15108" max="15108" width="11.5703125" style="43" bestFit="1" customWidth="1"/>
    <col min="15109" max="15109" width="19.5703125" style="43" customWidth="1"/>
    <col min="15110" max="15110" width="5.7109375" style="43" customWidth="1"/>
    <col min="15111" max="15111" width="49" style="43" customWidth="1"/>
    <col min="15112" max="15112" width="20.85546875" style="43" customWidth="1"/>
    <col min="15113" max="15361" width="9.140625" style="43"/>
    <col min="15362" max="15362" width="5.42578125" style="43" customWidth="1"/>
    <col min="15363" max="15363" width="55.28515625" style="43" customWidth="1"/>
    <col min="15364" max="15364" width="11.5703125" style="43" bestFit="1" customWidth="1"/>
    <col min="15365" max="15365" width="19.5703125" style="43" customWidth="1"/>
    <col min="15366" max="15366" width="5.7109375" style="43" customWidth="1"/>
    <col min="15367" max="15367" width="49" style="43" customWidth="1"/>
    <col min="15368" max="15368" width="20.85546875" style="43" customWidth="1"/>
    <col min="15369" max="15617" width="9.140625" style="43"/>
    <col min="15618" max="15618" width="5.42578125" style="43" customWidth="1"/>
    <col min="15619" max="15619" width="55.28515625" style="43" customWidth="1"/>
    <col min="15620" max="15620" width="11.5703125" style="43" bestFit="1" customWidth="1"/>
    <col min="15621" max="15621" width="19.5703125" style="43" customWidth="1"/>
    <col min="15622" max="15622" width="5.7109375" style="43" customWidth="1"/>
    <col min="15623" max="15623" width="49" style="43" customWidth="1"/>
    <col min="15624" max="15624" width="20.85546875" style="43" customWidth="1"/>
    <col min="15625" max="15873" width="9.140625" style="43"/>
    <col min="15874" max="15874" width="5.42578125" style="43" customWidth="1"/>
    <col min="15875" max="15875" width="55.28515625" style="43" customWidth="1"/>
    <col min="15876" max="15876" width="11.5703125" style="43" bestFit="1" customWidth="1"/>
    <col min="15877" max="15877" width="19.5703125" style="43" customWidth="1"/>
    <col min="15878" max="15878" width="5.7109375" style="43" customWidth="1"/>
    <col min="15879" max="15879" width="49" style="43" customWidth="1"/>
    <col min="15880" max="15880" width="20.85546875" style="43" customWidth="1"/>
    <col min="15881" max="16129" width="9.140625" style="43"/>
    <col min="16130" max="16130" width="5.42578125" style="43" customWidth="1"/>
    <col min="16131" max="16131" width="55.28515625" style="43" customWidth="1"/>
    <col min="16132" max="16132" width="11.5703125" style="43" bestFit="1" customWidth="1"/>
    <col min="16133" max="16133" width="19.5703125" style="43" customWidth="1"/>
    <col min="16134" max="16134" width="5.7109375" style="43" customWidth="1"/>
    <col min="16135" max="16135" width="49" style="43" customWidth="1"/>
    <col min="16136" max="16136" width="20.85546875" style="43" customWidth="1"/>
    <col min="16137" max="16384" width="9.140625" style="43"/>
  </cols>
  <sheetData>
    <row r="1" spans="2:6" ht="21.75" customHeight="1" x14ac:dyDescent="0.25">
      <c r="B1" s="372" t="s">
        <v>36</v>
      </c>
      <c r="C1" s="373"/>
      <c r="D1" s="373"/>
      <c r="E1" s="374"/>
      <c r="F1" s="237"/>
    </row>
    <row r="2" spans="2:6" ht="14.1" customHeight="1" x14ac:dyDescent="0.25">
      <c r="B2" s="147" t="s">
        <v>37</v>
      </c>
      <c r="C2" s="46" t="s">
        <v>38</v>
      </c>
      <c r="D2" s="376"/>
      <c r="E2" s="377"/>
      <c r="F2" s="238"/>
    </row>
    <row r="3" spans="2:6" ht="14.1" customHeight="1" x14ac:dyDescent="0.25">
      <c r="B3" s="147" t="s">
        <v>39</v>
      </c>
      <c r="C3" s="46" t="s">
        <v>40</v>
      </c>
      <c r="D3" s="378" t="s">
        <v>41</v>
      </c>
      <c r="E3" s="377"/>
      <c r="F3" s="238"/>
    </row>
    <row r="4" spans="2:6" ht="14.1" customHeight="1" x14ac:dyDescent="0.25">
      <c r="B4" s="147" t="s">
        <v>42</v>
      </c>
      <c r="C4" s="46" t="s">
        <v>43</v>
      </c>
      <c r="D4" s="378">
        <v>2023</v>
      </c>
      <c r="E4" s="377"/>
      <c r="F4" s="238"/>
    </row>
    <row r="5" spans="2:6" ht="14.1" customHeight="1" x14ac:dyDescent="0.25">
      <c r="B5" s="147" t="s">
        <v>44</v>
      </c>
      <c r="C5" s="46" t="s">
        <v>45</v>
      </c>
      <c r="D5" s="378">
        <v>24</v>
      </c>
      <c r="E5" s="377"/>
      <c r="F5" s="238"/>
    </row>
    <row r="6" spans="2:6" ht="14.1" hidden="1" customHeight="1" x14ac:dyDescent="0.25">
      <c r="C6" s="148"/>
      <c r="D6" s="92"/>
      <c r="E6" s="92"/>
    </row>
    <row r="7" spans="2:6" ht="14.1" customHeight="1" x14ac:dyDescent="0.25">
      <c r="B7" s="408"/>
      <c r="C7" s="408"/>
      <c r="D7" s="408"/>
      <c r="E7" s="408"/>
      <c r="F7" s="240"/>
    </row>
    <row r="8" spans="2:6" ht="14.1" hidden="1" customHeight="1" x14ac:dyDescent="0.25"/>
    <row r="9" spans="2:6" ht="14.1" customHeight="1" x14ac:dyDescent="0.25">
      <c r="B9" s="149">
        <v>1</v>
      </c>
      <c r="C9" s="150" t="s">
        <v>149</v>
      </c>
      <c r="D9" s="150"/>
      <c r="E9" s="226" t="s">
        <v>150</v>
      </c>
      <c r="F9" s="240"/>
    </row>
    <row r="10" spans="2:6" ht="14.1" customHeight="1" x14ac:dyDescent="0.25">
      <c r="B10" s="151" t="s">
        <v>48</v>
      </c>
      <c r="C10" s="151" t="s">
        <v>168</v>
      </c>
      <c r="D10" s="153"/>
      <c r="E10" s="166">
        <v>1</v>
      </c>
      <c r="F10" s="240"/>
    </row>
    <row r="11" spans="2:6" ht="15.75" customHeight="1" x14ac:dyDescent="0.25">
      <c r="B11" s="154"/>
      <c r="C11" s="154"/>
      <c r="D11" s="154"/>
      <c r="E11" s="154"/>
      <c r="F11" s="241"/>
    </row>
    <row r="12" spans="2:6" ht="13.5" x14ac:dyDescent="0.25">
      <c r="B12" s="384" t="s">
        <v>50</v>
      </c>
      <c r="C12" s="385"/>
      <c r="D12" s="385"/>
      <c r="E12" s="385"/>
      <c r="F12" s="242"/>
    </row>
    <row r="13" spans="2:6" ht="14.1" customHeight="1" x14ac:dyDescent="0.25">
      <c r="B13" s="54">
        <v>1</v>
      </c>
      <c r="C13" s="55" t="s">
        <v>51</v>
      </c>
      <c r="D13" s="376" t="s">
        <v>30</v>
      </c>
      <c r="E13" s="386"/>
      <c r="F13" s="243"/>
    </row>
    <row r="14" spans="2:6" ht="13.5" x14ac:dyDescent="0.25">
      <c r="B14" s="56">
        <v>2</v>
      </c>
      <c r="C14" s="55" t="s">
        <v>52</v>
      </c>
      <c r="D14" s="387">
        <v>2238.1</v>
      </c>
      <c r="E14" s="388"/>
      <c r="F14" s="244"/>
    </row>
    <row r="15" spans="2:6" ht="14.1" customHeight="1" x14ac:dyDescent="0.25">
      <c r="B15" s="56">
        <v>3</v>
      </c>
      <c r="C15" s="55" t="s">
        <v>53</v>
      </c>
      <c r="D15" s="376" t="s">
        <v>30</v>
      </c>
      <c r="E15" s="386"/>
      <c r="F15" s="243"/>
    </row>
    <row r="16" spans="2:6" ht="14.1" customHeight="1" x14ac:dyDescent="0.25">
      <c r="B16" s="56">
        <v>4</v>
      </c>
      <c r="C16" s="55" t="s">
        <v>54</v>
      </c>
      <c r="D16" s="389" t="s">
        <v>55</v>
      </c>
      <c r="E16" s="389"/>
      <c r="F16" s="245"/>
    </row>
    <row r="17" spans="2:8" ht="14.1" customHeight="1" x14ac:dyDescent="0.25">
      <c r="B17" s="154"/>
      <c r="C17" s="154"/>
      <c r="D17" s="154"/>
      <c r="E17" s="154"/>
      <c r="F17" s="241"/>
    </row>
    <row r="18" spans="2:8" ht="14.1" customHeight="1" x14ac:dyDescent="0.25">
      <c r="C18" s="158" t="s">
        <v>56</v>
      </c>
      <c r="E18" s="87" t="s">
        <v>152</v>
      </c>
      <c r="F18" s="240"/>
    </row>
    <row r="19" spans="2:8" ht="14.1" customHeight="1" x14ac:dyDescent="0.25">
      <c r="B19" s="149">
        <v>1</v>
      </c>
      <c r="C19" s="159" t="s">
        <v>58</v>
      </c>
      <c r="D19" s="160" t="s">
        <v>59</v>
      </c>
      <c r="E19" s="226" t="s">
        <v>60</v>
      </c>
      <c r="F19" s="240"/>
    </row>
    <row r="20" spans="2:8" ht="14.1" customHeight="1" x14ac:dyDescent="0.25">
      <c r="B20" s="161" t="s">
        <v>37</v>
      </c>
      <c r="C20" s="162" t="s">
        <v>61</v>
      </c>
      <c r="D20" s="163" t="s">
        <v>62</v>
      </c>
      <c r="E20" s="246">
        <v>2238.1</v>
      </c>
      <c r="F20" s="247"/>
      <c r="G20" s="145" t="s">
        <v>63</v>
      </c>
    </row>
    <row r="21" spans="2:8" ht="12.75" customHeight="1" x14ac:dyDescent="0.25">
      <c r="B21" s="409" t="s">
        <v>64</v>
      </c>
      <c r="C21" s="417"/>
      <c r="D21" s="410"/>
      <c r="E21" s="230">
        <f>E20</f>
        <v>2238.1</v>
      </c>
      <c r="F21" s="247"/>
    </row>
    <row r="22" spans="2:8" ht="14.1" hidden="1" customHeight="1" x14ac:dyDescent="0.25">
      <c r="B22" s="168"/>
      <c r="C22" s="169" t="s">
        <v>153</v>
      </c>
      <c r="D22" s="170">
        <v>0</v>
      </c>
      <c r="E22" s="228">
        <f>E21*D22</f>
        <v>0</v>
      </c>
      <c r="F22" s="248"/>
    </row>
    <row r="23" spans="2:8" s="70" customFormat="1" ht="14.1" customHeight="1" x14ac:dyDescent="0.25">
      <c r="F23" s="240"/>
      <c r="H23" s="71"/>
    </row>
    <row r="24" spans="2:8" s="70" customFormat="1" ht="14.1" customHeight="1" x14ac:dyDescent="0.25">
      <c r="C24" s="158" t="s">
        <v>65</v>
      </c>
      <c r="F24" s="240"/>
      <c r="H24" s="71"/>
    </row>
    <row r="25" spans="2:8" s="70" customFormat="1" ht="14.1" customHeight="1" x14ac:dyDescent="0.25">
      <c r="B25" s="149">
        <v>2</v>
      </c>
      <c r="C25" s="173" t="s">
        <v>66</v>
      </c>
      <c r="D25" s="174"/>
      <c r="E25" s="226" t="s">
        <v>60</v>
      </c>
      <c r="F25" s="240"/>
      <c r="H25" s="71"/>
    </row>
    <row r="26" spans="2:8" s="70" customFormat="1" ht="13.5" x14ac:dyDescent="0.25">
      <c r="B26" s="161" t="s">
        <v>37</v>
      </c>
      <c r="C26" s="394" t="s">
        <v>169</v>
      </c>
      <c r="D26" s="395"/>
      <c r="E26" s="249">
        <f xml:space="preserve"> TRUNC((5*2*22)-(E20*0.06),2)</f>
        <v>85.71</v>
      </c>
      <c r="F26" s="248"/>
    </row>
    <row r="27" spans="2:8" s="70" customFormat="1" x14ac:dyDescent="0.25">
      <c r="B27" s="161" t="s">
        <v>39</v>
      </c>
      <c r="C27" s="418" t="s">
        <v>154</v>
      </c>
      <c r="D27" s="419"/>
      <c r="E27" s="249">
        <f>TRUNC(40.5*22,2)</f>
        <v>891</v>
      </c>
      <c r="F27" s="248"/>
    </row>
    <row r="28" spans="2:8" s="70" customFormat="1" x14ac:dyDescent="0.25">
      <c r="B28" s="420" t="s">
        <v>69</v>
      </c>
      <c r="C28" s="421"/>
      <c r="D28" s="422"/>
      <c r="E28" s="250">
        <f>SUM(E26:E27)</f>
        <v>976.71</v>
      </c>
      <c r="F28" s="251"/>
    </row>
    <row r="29" spans="2:8" s="70" customFormat="1" x14ac:dyDescent="0.25">
      <c r="B29" s="161" t="s">
        <v>155</v>
      </c>
      <c r="C29" s="180" t="s">
        <v>153</v>
      </c>
      <c r="D29" s="181">
        <v>0</v>
      </c>
      <c r="E29" s="228">
        <v>0</v>
      </c>
      <c r="F29" s="248"/>
    </row>
    <row r="30" spans="2:8" s="70" customFormat="1" x14ac:dyDescent="0.25">
      <c r="B30" s="409" t="s">
        <v>156</v>
      </c>
      <c r="C30" s="417"/>
      <c r="D30" s="410"/>
      <c r="E30" s="230">
        <f>SUM(E26:E27)</f>
        <v>976.71</v>
      </c>
      <c r="F30" s="247"/>
    </row>
    <row r="31" spans="2:8" s="70" customFormat="1" ht="14.1" customHeight="1" x14ac:dyDescent="0.25">
      <c r="F31" s="240"/>
    </row>
    <row r="32" spans="2:8" s="70" customFormat="1" ht="14.1" customHeight="1" x14ac:dyDescent="0.25">
      <c r="C32" s="158" t="s">
        <v>70</v>
      </c>
      <c r="F32" s="240"/>
    </row>
    <row r="33" spans="2:8" s="70" customFormat="1" ht="14.1" customHeight="1" x14ac:dyDescent="0.25">
      <c r="B33" s="183" t="s">
        <v>71</v>
      </c>
      <c r="C33" s="184" t="s">
        <v>72</v>
      </c>
      <c r="D33" s="185"/>
      <c r="E33" s="226" t="s">
        <v>60</v>
      </c>
      <c r="F33" s="240"/>
    </row>
    <row r="34" spans="2:8" s="87" customFormat="1" x14ac:dyDescent="0.25">
      <c r="B34" s="252" t="s">
        <v>37</v>
      </c>
      <c r="C34" s="176" t="s">
        <v>73</v>
      </c>
      <c r="D34" s="177"/>
      <c r="E34" s="253">
        <f>UNIFORMES!R14</f>
        <v>254.48000000000005</v>
      </c>
      <c r="F34" s="248"/>
      <c r="G34" s="70"/>
      <c r="H34" s="70"/>
    </row>
    <row r="35" spans="2:8" ht="14.1" customHeight="1" x14ac:dyDescent="0.25">
      <c r="B35" s="420" t="s">
        <v>157</v>
      </c>
      <c r="C35" s="421"/>
      <c r="D35" s="422"/>
      <c r="E35" s="254">
        <f>SUM(E34:E34)</f>
        <v>254.48000000000005</v>
      </c>
      <c r="F35" s="255"/>
      <c r="G35" s="70"/>
      <c r="H35" s="70"/>
    </row>
    <row r="36" spans="2:8" ht="14.1" customHeight="1" x14ac:dyDescent="0.25">
      <c r="B36" s="70"/>
      <c r="C36" s="70"/>
      <c r="D36" s="191"/>
      <c r="E36" s="192"/>
      <c r="F36" s="255"/>
      <c r="G36" s="70"/>
      <c r="H36" s="70"/>
    </row>
    <row r="37" spans="2:8" ht="14.1" customHeight="1" x14ac:dyDescent="0.25">
      <c r="B37" s="193"/>
      <c r="C37" s="193" t="s">
        <v>78</v>
      </c>
      <c r="D37" s="191"/>
      <c r="E37" s="192"/>
      <c r="F37" s="255"/>
      <c r="G37" s="70"/>
      <c r="H37" s="70"/>
    </row>
    <row r="38" spans="2:8" s="92" customFormat="1" ht="14.1" customHeight="1" x14ac:dyDescent="0.25">
      <c r="B38" s="193"/>
      <c r="C38" s="193" t="s">
        <v>158</v>
      </c>
      <c r="D38" s="193"/>
      <c r="F38" s="239"/>
      <c r="G38" s="70"/>
      <c r="H38" s="70"/>
    </row>
    <row r="39" spans="2:8" s="92" customFormat="1" ht="33" hidden="1" customHeight="1" x14ac:dyDescent="0.25">
      <c r="B39" s="145" t="s">
        <v>159</v>
      </c>
      <c r="C39" s="145"/>
      <c r="D39" s="145"/>
      <c r="E39" s="145"/>
      <c r="F39" s="241"/>
      <c r="G39" s="70"/>
      <c r="H39" s="70"/>
    </row>
    <row r="40" spans="2:8" s="92" customFormat="1" ht="33" hidden="1" customHeight="1" x14ac:dyDescent="0.25">
      <c r="B40" s="148" t="s">
        <v>83</v>
      </c>
      <c r="C40" s="148"/>
      <c r="D40" s="148"/>
      <c r="E40" s="148"/>
      <c r="F40" s="241"/>
      <c r="G40" s="70"/>
      <c r="H40" s="70"/>
    </row>
    <row r="41" spans="2:8" ht="14.1" customHeight="1" x14ac:dyDescent="0.25">
      <c r="B41" s="149" t="s">
        <v>80</v>
      </c>
      <c r="C41" s="174" t="s">
        <v>81</v>
      </c>
      <c r="D41" s="160" t="s">
        <v>59</v>
      </c>
      <c r="E41" s="226" t="s">
        <v>82</v>
      </c>
      <c r="F41" s="240"/>
      <c r="G41" s="70"/>
      <c r="H41" s="70"/>
    </row>
    <row r="42" spans="2:8" ht="13.5" customHeight="1" x14ac:dyDescent="0.25">
      <c r="B42" s="194" t="s">
        <v>37</v>
      </c>
      <c r="C42" s="195" t="s">
        <v>85</v>
      </c>
      <c r="D42" s="170">
        <v>0.2</v>
      </c>
      <c r="E42" s="228">
        <f>TRUNC($E$21*D42,2)-0.01</f>
        <v>447.61</v>
      </c>
      <c r="F42" s="248"/>
      <c r="G42" s="70"/>
      <c r="H42" s="70"/>
    </row>
    <row r="43" spans="2:8" ht="13.5" customHeight="1" x14ac:dyDescent="0.25">
      <c r="B43" s="194" t="s">
        <v>39</v>
      </c>
      <c r="C43" s="195" t="s">
        <v>86</v>
      </c>
      <c r="D43" s="170">
        <v>1.4999999999999999E-2</v>
      </c>
      <c r="E43" s="228">
        <f>TRUNC($E$21*D43,2)</f>
        <v>33.57</v>
      </c>
      <c r="F43" s="248"/>
      <c r="G43" s="70"/>
      <c r="H43" s="70"/>
    </row>
    <row r="44" spans="2:8" ht="13.5" customHeight="1" x14ac:dyDescent="0.25">
      <c r="B44" s="194" t="s">
        <v>42</v>
      </c>
      <c r="C44" s="162" t="s">
        <v>90</v>
      </c>
      <c r="D44" s="170">
        <v>0.01</v>
      </c>
      <c r="E44" s="228">
        <f t="shared" ref="E44:E49" si="0">TRUNC($E$21*D44,2)</f>
        <v>22.38</v>
      </c>
      <c r="F44" s="248"/>
      <c r="G44" s="70"/>
      <c r="H44" s="70"/>
    </row>
    <row r="45" spans="2:8" ht="13.5" customHeight="1" x14ac:dyDescent="0.25">
      <c r="B45" s="194" t="s">
        <v>44</v>
      </c>
      <c r="C45" s="162" t="s">
        <v>87</v>
      </c>
      <c r="D45" s="170">
        <v>2E-3</v>
      </c>
      <c r="E45" s="228">
        <f t="shared" si="0"/>
        <v>4.47</v>
      </c>
      <c r="F45" s="248"/>
      <c r="G45" s="70"/>
      <c r="H45" s="70"/>
    </row>
    <row r="46" spans="2:8" ht="13.5" customHeight="1" x14ac:dyDescent="0.25">
      <c r="B46" s="194" t="s">
        <v>89</v>
      </c>
      <c r="C46" s="162" t="s">
        <v>88</v>
      </c>
      <c r="D46" s="170">
        <v>2.5000000000000001E-2</v>
      </c>
      <c r="E46" s="228">
        <f t="shared" si="0"/>
        <v>55.95</v>
      </c>
      <c r="F46" s="248"/>
      <c r="G46" s="70"/>
      <c r="H46" s="70"/>
    </row>
    <row r="47" spans="2:8" ht="13.5" customHeight="1" x14ac:dyDescent="0.25">
      <c r="B47" s="194" t="s">
        <v>91</v>
      </c>
      <c r="C47" s="162" t="s">
        <v>92</v>
      </c>
      <c r="D47" s="170">
        <v>0.08</v>
      </c>
      <c r="E47" s="228">
        <f t="shared" si="0"/>
        <v>179.04</v>
      </c>
      <c r="F47" s="248"/>
      <c r="G47" s="70"/>
      <c r="H47" s="70"/>
    </row>
    <row r="48" spans="2:8" ht="37.5" customHeight="1" x14ac:dyDescent="0.25">
      <c r="B48" s="196" t="s">
        <v>93</v>
      </c>
      <c r="C48" s="197" t="s">
        <v>94</v>
      </c>
      <c r="D48" s="198">
        <v>2.64E-2</v>
      </c>
      <c r="E48" s="253">
        <f t="shared" si="0"/>
        <v>59.08</v>
      </c>
      <c r="F48" s="248"/>
      <c r="G48" s="70"/>
      <c r="H48" s="70"/>
    </row>
    <row r="49" spans="2:9" ht="13.5" customHeight="1" x14ac:dyDescent="0.25">
      <c r="B49" s="194" t="s">
        <v>95</v>
      </c>
      <c r="C49" s="162" t="s">
        <v>96</v>
      </c>
      <c r="D49" s="170">
        <v>6.0000000000000001E-3</v>
      </c>
      <c r="E49" s="228">
        <f t="shared" si="0"/>
        <v>13.42</v>
      </c>
      <c r="F49" s="248"/>
      <c r="G49" s="70"/>
      <c r="H49" s="70"/>
    </row>
    <row r="50" spans="2:9" s="70" customFormat="1" ht="14.1" customHeight="1" x14ac:dyDescent="0.25">
      <c r="B50" s="409" t="s">
        <v>97</v>
      </c>
      <c r="C50" s="410"/>
      <c r="D50" s="199">
        <f>SUM(D42:D49)</f>
        <v>0.36440000000000006</v>
      </c>
      <c r="E50" s="230">
        <f>SUM(E42:E49)+0.01</f>
        <v>815.53</v>
      </c>
      <c r="F50" s="247"/>
    </row>
    <row r="51" spans="2:9" s="70" customFormat="1" ht="14.1" customHeight="1" x14ac:dyDescent="0.25">
      <c r="D51" s="200"/>
      <c r="E51" s="165"/>
      <c r="F51" s="247"/>
    </row>
    <row r="52" spans="2:9" s="70" customFormat="1" x14ac:dyDescent="0.25">
      <c r="B52" s="201"/>
      <c r="C52" s="202" t="s">
        <v>160</v>
      </c>
      <c r="D52" s="201"/>
      <c r="E52" s="201"/>
      <c r="F52" s="240"/>
    </row>
    <row r="53" spans="2:9" ht="13.5" x14ac:dyDescent="0.25">
      <c r="B53" s="149" t="s">
        <v>99</v>
      </c>
      <c r="C53" s="60" t="s">
        <v>100</v>
      </c>
      <c r="D53" s="160" t="s">
        <v>59</v>
      </c>
      <c r="E53" s="226" t="s">
        <v>82</v>
      </c>
      <c r="F53" s="240"/>
      <c r="G53" s="70"/>
      <c r="H53" s="70"/>
    </row>
    <row r="54" spans="2:9" ht="15.75" customHeight="1" x14ac:dyDescent="0.25">
      <c r="B54" s="194" t="s">
        <v>37</v>
      </c>
      <c r="C54" s="96" t="s">
        <v>101</v>
      </c>
      <c r="D54" s="170">
        <v>8.3299999999999999E-2</v>
      </c>
      <c r="E54" s="228">
        <f>TRUNC($E$21*D54,2)</f>
        <v>186.43</v>
      </c>
      <c r="F54" s="248"/>
      <c r="G54" s="70"/>
      <c r="H54" s="70"/>
    </row>
    <row r="55" spans="2:9" ht="13.5" x14ac:dyDescent="0.25">
      <c r="B55" s="194" t="s">
        <v>39</v>
      </c>
      <c r="C55" s="96" t="s">
        <v>102</v>
      </c>
      <c r="D55" s="170">
        <v>0.121</v>
      </c>
      <c r="E55" s="228">
        <f>TRUNC($E$21*D55,2)+1.04</f>
        <v>271.85000000000002</v>
      </c>
      <c r="F55" s="248"/>
      <c r="G55" s="70"/>
      <c r="H55" s="70"/>
    </row>
    <row r="56" spans="2:9" s="70" customFormat="1" ht="25.5" customHeight="1" x14ac:dyDescent="0.25">
      <c r="B56" s="409" t="s">
        <v>97</v>
      </c>
      <c r="C56" s="410"/>
      <c r="D56" s="199">
        <f>SUM(D54:D55)</f>
        <v>0.20429999999999998</v>
      </c>
      <c r="E56" s="230">
        <f>SUM(E54:E55)</f>
        <v>458.28000000000003</v>
      </c>
      <c r="F56" s="247"/>
      <c r="I56" s="191"/>
    </row>
    <row r="57" spans="2:9" s="70" customFormat="1" ht="14.1" customHeight="1" x14ac:dyDescent="0.25">
      <c r="D57" s="200"/>
      <c r="E57" s="165"/>
      <c r="F57" s="247"/>
    </row>
    <row r="58" spans="2:9" s="70" customFormat="1" ht="14.1" customHeight="1" x14ac:dyDescent="0.25">
      <c r="B58" s="425" t="s">
        <v>161</v>
      </c>
      <c r="C58" s="425"/>
      <c r="D58" s="425"/>
      <c r="E58" s="203"/>
      <c r="F58" s="256"/>
    </row>
    <row r="59" spans="2:9" ht="14.1" customHeight="1" x14ac:dyDescent="0.25">
      <c r="B59" s="149" t="s">
        <v>104</v>
      </c>
      <c r="C59" s="73" t="s">
        <v>105</v>
      </c>
      <c r="D59" s="160" t="s">
        <v>59</v>
      </c>
      <c r="E59" s="226" t="s">
        <v>82</v>
      </c>
      <c r="F59" s="240"/>
      <c r="G59" s="70"/>
      <c r="H59" s="70"/>
    </row>
    <row r="60" spans="2:9" ht="14.1" customHeight="1" x14ac:dyDescent="0.25">
      <c r="B60" s="205" t="s">
        <v>37</v>
      </c>
      <c r="C60" s="206" t="s">
        <v>105</v>
      </c>
      <c r="D60" s="207">
        <v>2.0000000000000001E-4</v>
      </c>
      <c r="E60" s="228">
        <f>TRUNC($E$21*D60,2)</f>
        <v>0.44</v>
      </c>
      <c r="F60" s="248"/>
      <c r="G60" s="70"/>
      <c r="H60" s="70"/>
    </row>
    <row r="61" spans="2:9" ht="14.1" customHeight="1" x14ac:dyDescent="0.25">
      <c r="B61" s="194" t="s">
        <v>39</v>
      </c>
      <c r="C61" s="195" t="s">
        <v>106</v>
      </c>
      <c r="D61" s="207">
        <f>D50*D60</f>
        <v>7.2880000000000021E-5</v>
      </c>
      <c r="E61" s="228">
        <f>TRUNC($E$21*D61,2)</f>
        <v>0.16</v>
      </c>
      <c r="F61" s="248"/>
      <c r="G61" s="70"/>
      <c r="H61" s="70"/>
    </row>
    <row r="62" spans="2:9" s="70" customFormat="1" ht="14.1" customHeight="1" x14ac:dyDescent="0.25">
      <c r="B62" s="409" t="s">
        <v>97</v>
      </c>
      <c r="C62" s="410"/>
      <c r="D62" s="199">
        <f>SUM(D60:D61)</f>
        <v>2.7288000000000003E-4</v>
      </c>
      <c r="E62" s="230">
        <f>SUM(E60:E61)</f>
        <v>0.6</v>
      </c>
      <c r="F62" s="247"/>
    </row>
    <row r="63" spans="2:9" s="70" customFormat="1" ht="14.1" customHeight="1" x14ac:dyDescent="0.25">
      <c r="D63" s="200"/>
      <c r="E63" s="165"/>
      <c r="F63" s="247"/>
    </row>
    <row r="64" spans="2:9" s="70" customFormat="1" ht="14.1" customHeight="1" x14ac:dyDescent="0.25">
      <c r="B64" s="425" t="s">
        <v>162</v>
      </c>
      <c r="C64" s="425"/>
      <c r="D64" s="425"/>
      <c r="E64" s="201"/>
      <c r="F64" s="240"/>
    </row>
    <row r="65" spans="2:9" ht="14.1" customHeight="1" x14ac:dyDescent="0.25">
      <c r="B65" s="149" t="s">
        <v>108</v>
      </c>
      <c r="C65" s="174" t="s">
        <v>163</v>
      </c>
      <c r="D65" s="160" t="s">
        <v>59</v>
      </c>
      <c r="E65" s="226" t="s">
        <v>82</v>
      </c>
      <c r="F65" s="240"/>
      <c r="G65" s="70"/>
      <c r="H65" s="70"/>
    </row>
    <row r="66" spans="2:9" ht="15" customHeight="1" x14ac:dyDescent="0.25">
      <c r="B66" s="54" t="s">
        <v>37</v>
      </c>
      <c r="C66" s="112" t="s">
        <v>110</v>
      </c>
      <c r="D66" s="104">
        <v>1.8100000000000002E-2</v>
      </c>
      <c r="E66" s="249">
        <f t="shared" ref="E66:E71" si="1">TRUNC($E$21*D66,2)</f>
        <v>40.5</v>
      </c>
      <c r="F66" s="240"/>
      <c r="G66" s="70"/>
      <c r="H66" s="70"/>
    </row>
    <row r="67" spans="2:9" ht="13.5" x14ac:dyDescent="0.25">
      <c r="B67" s="54" t="s">
        <v>39</v>
      </c>
      <c r="C67" s="112" t="s">
        <v>111</v>
      </c>
      <c r="D67" s="104">
        <v>1.4E-3</v>
      </c>
      <c r="E67" s="249">
        <f t="shared" si="1"/>
        <v>3.13</v>
      </c>
      <c r="F67" s="240"/>
      <c r="G67" s="70"/>
      <c r="H67" s="70"/>
    </row>
    <row r="68" spans="2:9" ht="13.5" x14ac:dyDescent="0.25">
      <c r="B68" s="95" t="s">
        <v>42</v>
      </c>
      <c r="C68" s="114" t="s">
        <v>112</v>
      </c>
      <c r="D68" s="100">
        <v>0.04</v>
      </c>
      <c r="E68" s="249">
        <f t="shared" si="1"/>
        <v>89.52</v>
      </c>
      <c r="F68" s="248"/>
      <c r="G68" s="70"/>
      <c r="H68" s="70"/>
    </row>
    <row r="69" spans="2:9" ht="14.1" customHeight="1" x14ac:dyDescent="0.25">
      <c r="B69" s="98" t="s">
        <v>44</v>
      </c>
      <c r="C69" s="114" t="s">
        <v>113</v>
      </c>
      <c r="D69" s="115">
        <v>1.9E-3</v>
      </c>
      <c r="E69" s="249">
        <f t="shared" si="1"/>
        <v>4.25</v>
      </c>
      <c r="F69" s="248"/>
      <c r="G69" s="70"/>
      <c r="H69" s="70"/>
    </row>
    <row r="70" spans="2:9" ht="14.1" customHeight="1" x14ac:dyDescent="0.25">
      <c r="B70" s="98" t="s">
        <v>89</v>
      </c>
      <c r="C70" s="114" t="s">
        <v>114</v>
      </c>
      <c r="D70" s="115">
        <f>D50*D69</f>
        <v>6.9236000000000015E-4</v>
      </c>
      <c r="E70" s="249">
        <f t="shared" si="1"/>
        <v>1.54</v>
      </c>
      <c r="F70" s="248"/>
      <c r="G70" s="70"/>
      <c r="H70" s="70"/>
    </row>
    <row r="71" spans="2:9" ht="13.5" x14ac:dyDescent="0.25">
      <c r="B71" s="95" t="s">
        <v>91</v>
      </c>
      <c r="C71" s="76" t="s">
        <v>115</v>
      </c>
      <c r="D71" s="100">
        <v>4.4999999999999997E-3</v>
      </c>
      <c r="E71" s="249">
        <f t="shared" si="1"/>
        <v>10.07</v>
      </c>
      <c r="F71" s="248"/>
      <c r="G71" s="70"/>
      <c r="H71" s="70"/>
    </row>
    <row r="72" spans="2:9" s="70" customFormat="1" ht="24.75" customHeight="1" x14ac:dyDescent="0.25">
      <c r="B72" s="409" t="s">
        <v>97</v>
      </c>
      <c r="C72" s="410"/>
      <c r="D72" s="199">
        <f>SUM(D66:D71)</f>
        <v>6.6592360000000003E-2</v>
      </c>
      <c r="E72" s="230">
        <f>SUM(E66:E71)+0.01</f>
        <v>149.01999999999998</v>
      </c>
      <c r="F72" s="247"/>
    </row>
    <row r="73" spans="2:9" s="70" customFormat="1" ht="91.5" customHeight="1" x14ac:dyDescent="0.25">
      <c r="D73" s="200"/>
      <c r="E73" s="165"/>
      <c r="F73" s="247"/>
    </row>
    <row r="74" spans="2:9" s="70" customFormat="1" ht="14.1" customHeight="1" x14ac:dyDescent="0.25">
      <c r="B74" s="425" t="s">
        <v>164</v>
      </c>
      <c r="C74" s="425"/>
      <c r="D74" s="425"/>
      <c r="E74" s="201"/>
      <c r="F74" s="240"/>
    </row>
    <row r="75" spans="2:9" ht="14.1" customHeight="1" x14ac:dyDescent="0.25">
      <c r="B75" s="149" t="s">
        <v>117</v>
      </c>
      <c r="C75" s="174" t="s">
        <v>165</v>
      </c>
      <c r="D75" s="160" t="s">
        <v>59</v>
      </c>
      <c r="E75" s="226" t="s">
        <v>82</v>
      </c>
      <c r="F75" s="240"/>
      <c r="G75" s="70"/>
      <c r="H75" s="70"/>
    </row>
    <row r="76" spans="2:9" ht="13.5" x14ac:dyDescent="0.25">
      <c r="B76" s="117" t="s">
        <v>37</v>
      </c>
      <c r="C76" s="118" t="s">
        <v>119</v>
      </c>
      <c r="D76" s="100">
        <v>9.4999999999999998E-3</v>
      </c>
      <c r="E76" s="188">
        <f>TRUNC($E$21*D76,2)</f>
        <v>21.26</v>
      </c>
      <c r="F76" s="248"/>
      <c r="G76" s="70"/>
      <c r="H76" s="70"/>
    </row>
    <row r="77" spans="2:9" ht="13.5" x14ac:dyDescent="0.25">
      <c r="B77" s="95" t="s">
        <v>39</v>
      </c>
      <c r="C77" s="76" t="s">
        <v>120</v>
      </c>
      <c r="D77" s="97">
        <v>4.1700000000000001E-2</v>
      </c>
      <c r="E77" s="171">
        <f>TRUNC($E$21*D77,2)</f>
        <v>93.32</v>
      </c>
      <c r="F77" s="248"/>
      <c r="G77" s="70"/>
      <c r="H77" s="70"/>
    </row>
    <row r="78" spans="2:9" ht="14.1" customHeight="1" x14ac:dyDescent="0.25">
      <c r="B78" s="95" t="s">
        <v>42</v>
      </c>
      <c r="C78" s="76" t="s">
        <v>121</v>
      </c>
      <c r="D78" s="97">
        <v>1E-3</v>
      </c>
      <c r="E78" s="171">
        <f>TRUNC($E$21*D78,2)</f>
        <v>2.23</v>
      </c>
      <c r="F78" s="248"/>
      <c r="G78" s="70"/>
      <c r="H78" s="70"/>
    </row>
    <row r="79" spans="2:9" ht="14.1" customHeight="1" x14ac:dyDescent="0.25">
      <c r="B79" s="95" t="s">
        <v>44</v>
      </c>
      <c r="C79" s="76" t="s">
        <v>122</v>
      </c>
      <c r="D79" s="97">
        <v>6.3E-3</v>
      </c>
      <c r="E79" s="171">
        <f>TRUNC($E$21*D79,2)</f>
        <v>14.1</v>
      </c>
      <c r="F79" s="248"/>
      <c r="G79" s="70"/>
      <c r="H79" s="70"/>
    </row>
    <row r="80" spans="2:9" ht="14.1" customHeight="1" x14ac:dyDescent="0.25">
      <c r="B80" s="208" t="s">
        <v>89</v>
      </c>
      <c r="C80" s="209" t="s">
        <v>123</v>
      </c>
      <c r="D80" s="199">
        <f>SUM(D76:D79)</f>
        <v>5.8500000000000003E-2</v>
      </c>
      <c r="E80" s="167">
        <f>SUM(E76:E79)</f>
        <v>130.91</v>
      </c>
      <c r="F80" s="248"/>
      <c r="G80" s="70"/>
      <c r="H80" s="70"/>
      <c r="I80" s="229"/>
    </row>
    <row r="81" spans="2:8" ht="14.1" customHeight="1" x14ac:dyDescent="0.25">
      <c r="B81" s="194" t="s">
        <v>91</v>
      </c>
      <c r="C81" s="210" t="s">
        <v>124</v>
      </c>
      <c r="D81" s="170">
        <v>2.13174E-2</v>
      </c>
      <c r="E81" s="171">
        <v>115.85</v>
      </c>
      <c r="F81" s="247"/>
      <c r="G81" s="70"/>
      <c r="H81" s="70"/>
    </row>
    <row r="82" spans="2:8" ht="14.1" customHeight="1" x14ac:dyDescent="0.25">
      <c r="B82" s="409" t="s">
        <v>97</v>
      </c>
      <c r="C82" s="410"/>
      <c r="D82" s="199">
        <f>D80+D81</f>
        <v>7.9817400000000011E-2</v>
      </c>
      <c r="E82" s="167">
        <f>SUM(E80:E81)</f>
        <v>246.76</v>
      </c>
      <c r="F82" s="248"/>
      <c r="G82" s="70"/>
      <c r="H82" s="70"/>
    </row>
    <row r="83" spans="2:8" ht="14.1" customHeight="1" x14ac:dyDescent="0.25">
      <c r="B83" s="211"/>
      <c r="C83" s="211"/>
      <c r="D83" s="211"/>
      <c r="E83" s="211"/>
      <c r="F83" s="247"/>
      <c r="G83" s="70"/>
      <c r="H83" s="70"/>
    </row>
    <row r="84" spans="2:8" ht="14.1" customHeight="1" x14ac:dyDescent="0.25">
      <c r="B84" s="425" t="s">
        <v>125</v>
      </c>
      <c r="C84" s="425"/>
      <c r="D84" s="425"/>
      <c r="E84" s="201"/>
      <c r="F84" s="240"/>
      <c r="G84" s="70"/>
      <c r="H84" s="70"/>
    </row>
    <row r="85" spans="2:8" ht="14.1" customHeight="1" x14ac:dyDescent="0.25">
      <c r="B85" s="149">
        <v>4</v>
      </c>
      <c r="C85" s="174" t="s">
        <v>78</v>
      </c>
      <c r="D85" s="160" t="s">
        <v>59</v>
      </c>
      <c r="E85" s="226" t="s">
        <v>82</v>
      </c>
      <c r="F85" s="240"/>
      <c r="G85" s="70"/>
      <c r="H85" s="70"/>
    </row>
    <row r="86" spans="2:8" ht="14.1" customHeight="1" x14ac:dyDescent="0.25">
      <c r="B86" s="194" t="s">
        <v>80</v>
      </c>
      <c r="C86" s="162" t="s">
        <v>127</v>
      </c>
      <c r="D86" s="170">
        <f>D50</f>
        <v>0.36440000000000006</v>
      </c>
      <c r="E86" s="228">
        <f>E50</f>
        <v>815.53</v>
      </c>
      <c r="F86" s="240"/>
      <c r="G86" s="70"/>
      <c r="H86" s="70"/>
    </row>
    <row r="87" spans="2:8" ht="14.1" customHeight="1" x14ac:dyDescent="0.25">
      <c r="B87" s="194" t="s">
        <v>99</v>
      </c>
      <c r="C87" s="88" t="s">
        <v>166</v>
      </c>
      <c r="D87" s="170">
        <f>D56</f>
        <v>0.20429999999999998</v>
      </c>
      <c r="E87" s="228">
        <f>E56</f>
        <v>458.28000000000003</v>
      </c>
      <c r="F87" s="248"/>
      <c r="G87" s="70"/>
      <c r="H87" s="70"/>
    </row>
    <row r="88" spans="2:8" x14ac:dyDescent="0.25">
      <c r="B88" s="194" t="s">
        <v>104</v>
      </c>
      <c r="C88" s="210" t="s">
        <v>105</v>
      </c>
      <c r="D88" s="170">
        <f>D62</f>
        <v>2.7288000000000003E-4</v>
      </c>
      <c r="E88" s="228">
        <f>E62</f>
        <v>0.6</v>
      </c>
      <c r="F88" s="248"/>
      <c r="G88" s="70"/>
      <c r="H88" s="70"/>
    </row>
    <row r="89" spans="2:8" ht="14.1" customHeight="1" x14ac:dyDescent="0.25">
      <c r="B89" s="194" t="s">
        <v>108</v>
      </c>
      <c r="C89" s="210" t="s">
        <v>128</v>
      </c>
      <c r="D89" s="170">
        <f>D72</f>
        <v>6.6592360000000003E-2</v>
      </c>
      <c r="E89" s="228">
        <f>E72</f>
        <v>149.01999999999998</v>
      </c>
      <c r="F89" s="248"/>
      <c r="G89" s="70"/>
      <c r="H89" s="70"/>
    </row>
    <row r="90" spans="2:8" ht="14.1" customHeight="1" x14ac:dyDescent="0.25">
      <c r="B90" s="194" t="s">
        <v>117</v>
      </c>
      <c r="C90" s="210" t="s">
        <v>118</v>
      </c>
      <c r="D90" s="170">
        <f>D82</f>
        <v>7.9817400000000011E-2</v>
      </c>
      <c r="E90" s="228">
        <f>E82</f>
        <v>246.76</v>
      </c>
      <c r="F90" s="248"/>
      <c r="G90" s="70"/>
      <c r="H90" s="70"/>
    </row>
    <row r="91" spans="2:8" x14ac:dyDescent="0.25">
      <c r="B91" s="409" t="s">
        <v>97</v>
      </c>
      <c r="C91" s="410"/>
      <c r="D91" s="213">
        <f>SUM(D86:D90)</f>
        <v>0.71538264000000007</v>
      </c>
      <c r="E91" s="230">
        <f>SUM(E86:E90)</f>
        <v>1670.1899999999998</v>
      </c>
      <c r="F91" s="248"/>
      <c r="G91" s="70"/>
      <c r="H91" s="70"/>
    </row>
    <row r="92" spans="2:8" x14ac:dyDescent="0.25">
      <c r="B92" s="70"/>
      <c r="C92" s="70"/>
      <c r="D92" s="70"/>
      <c r="E92" s="70"/>
      <c r="F92" s="247"/>
      <c r="G92" s="70"/>
      <c r="H92" s="70"/>
    </row>
    <row r="93" spans="2:8" ht="204" hidden="1" customHeight="1" x14ac:dyDescent="0.25">
      <c r="B93" s="257" t="s">
        <v>167</v>
      </c>
      <c r="C93" s="70"/>
      <c r="D93" s="215"/>
      <c r="E93" s="247" t="e">
        <f>ROUND(#REF!+#REF!,2)</f>
        <v>#REF!</v>
      </c>
      <c r="F93" s="240"/>
      <c r="G93" s="70"/>
      <c r="H93" s="70"/>
    </row>
    <row r="94" spans="2:8" ht="11.25" hidden="1" customHeight="1" x14ac:dyDescent="0.25">
      <c r="B94" s="425" t="s">
        <v>129</v>
      </c>
      <c r="C94" s="425"/>
      <c r="D94" s="425"/>
      <c r="E94" s="70"/>
      <c r="F94" s="247"/>
      <c r="G94" s="70"/>
      <c r="H94" s="70"/>
    </row>
    <row r="95" spans="2:8" ht="14.1" customHeight="1" x14ac:dyDescent="0.25">
      <c r="B95" s="149">
        <v>5</v>
      </c>
      <c r="C95" s="174" t="s">
        <v>130</v>
      </c>
      <c r="D95" s="160" t="s">
        <v>59</v>
      </c>
      <c r="E95" s="226" t="s">
        <v>82</v>
      </c>
      <c r="F95" s="240"/>
      <c r="G95" s="70"/>
      <c r="H95" s="70"/>
    </row>
    <row r="96" spans="2:8" ht="14.1" customHeight="1" x14ac:dyDescent="0.25">
      <c r="B96" s="56" t="s">
        <v>37</v>
      </c>
      <c r="C96" s="55" t="s">
        <v>131</v>
      </c>
      <c r="D96" s="128">
        <v>2.5999999999999999E-2</v>
      </c>
      <c r="E96" s="228">
        <f>(D109*D96)</f>
        <v>133.62647999999999</v>
      </c>
      <c r="F96" s="240"/>
      <c r="G96" s="70"/>
      <c r="H96" s="70"/>
    </row>
    <row r="97" spans="2:9" ht="14.1" customHeight="1" x14ac:dyDescent="0.25">
      <c r="B97" s="130" t="s">
        <v>39</v>
      </c>
      <c r="C97" s="55" t="s">
        <v>132</v>
      </c>
      <c r="D97" s="128">
        <f>D96</f>
        <v>2.5999999999999999E-2</v>
      </c>
      <c r="E97" s="228">
        <f>(D109+E96)*D97</f>
        <v>137.10076847999997</v>
      </c>
      <c r="F97" s="248"/>
      <c r="G97" s="70"/>
      <c r="H97" s="70"/>
    </row>
    <row r="98" spans="2:9" ht="13.5" x14ac:dyDescent="0.2">
      <c r="B98" s="130" t="s">
        <v>42</v>
      </c>
      <c r="C98" s="46" t="s">
        <v>133</v>
      </c>
      <c r="D98" s="131">
        <v>6.7900000000000002E-2</v>
      </c>
      <c r="E98" s="258">
        <f>SUM(E99:E101)</f>
        <v>510.19978236390074</v>
      </c>
      <c r="F98" s="248"/>
      <c r="G98" s="70"/>
      <c r="H98" s="70"/>
    </row>
    <row r="99" spans="2:9" ht="14.1" customHeight="1" x14ac:dyDescent="0.2">
      <c r="B99" s="130" t="s">
        <v>134</v>
      </c>
      <c r="C99" s="133" t="s">
        <v>135</v>
      </c>
      <c r="D99" s="128">
        <v>7.1000000000000004E-3</v>
      </c>
      <c r="E99" s="259">
        <f>(D109+E96+E97)/(1-D98)*D99</f>
        <v>41.21067639116832</v>
      </c>
      <c r="F99" s="260"/>
      <c r="G99" s="70"/>
      <c r="H99" s="70"/>
    </row>
    <row r="100" spans="2:9" ht="13.5" x14ac:dyDescent="0.2">
      <c r="B100" s="134" t="s">
        <v>136</v>
      </c>
      <c r="C100" s="133" t="s">
        <v>137</v>
      </c>
      <c r="D100" s="128">
        <v>3.0800000000000001E-2</v>
      </c>
      <c r="E100" s="261">
        <f>(D109+E96+E97)/(1-D98)*D100</f>
        <v>178.77307504901188</v>
      </c>
      <c r="F100" s="262"/>
      <c r="G100" s="70"/>
      <c r="H100" s="70"/>
    </row>
    <row r="101" spans="2:9" ht="13.5" x14ac:dyDescent="0.2">
      <c r="B101" s="135" t="s">
        <v>138</v>
      </c>
      <c r="C101" s="55" t="s">
        <v>139</v>
      </c>
      <c r="D101" s="136">
        <v>0.05</v>
      </c>
      <c r="E101" s="228">
        <f>(D109+E96+E97)/(1-D98)*D101</f>
        <v>290.21603092372055</v>
      </c>
      <c r="F101" s="262"/>
      <c r="G101" s="70"/>
      <c r="H101" s="70"/>
    </row>
    <row r="102" spans="2:9" ht="14.1" customHeight="1" x14ac:dyDescent="0.2">
      <c r="B102" s="409" t="s">
        <v>140</v>
      </c>
      <c r="C102" s="417"/>
      <c r="D102" s="410"/>
      <c r="E102" s="263">
        <f>SUM(E96:E97)+E98</f>
        <v>780.92703084390064</v>
      </c>
      <c r="F102" s="248"/>
      <c r="G102" s="70"/>
      <c r="H102" s="70"/>
    </row>
    <row r="103" spans="2:9" s="70" customFormat="1" x14ac:dyDescent="0.2">
      <c r="B103" s="224"/>
      <c r="C103" s="224"/>
      <c r="D103" s="224"/>
      <c r="E103" s="224"/>
      <c r="F103" s="264"/>
    </row>
    <row r="104" spans="2:9" ht="14.1" customHeight="1" x14ac:dyDescent="0.25">
      <c r="B104" s="149"/>
      <c r="C104" s="159" t="s">
        <v>142</v>
      </c>
      <c r="D104" s="426" t="s">
        <v>82</v>
      </c>
      <c r="E104" s="427"/>
      <c r="F104" s="265"/>
      <c r="G104" s="70"/>
      <c r="H104" s="70"/>
    </row>
    <row r="105" spans="2:9" ht="14.1" customHeight="1" x14ac:dyDescent="0.25">
      <c r="B105" s="161" t="s">
        <v>37</v>
      </c>
      <c r="C105" s="162" t="s">
        <v>143</v>
      </c>
      <c r="D105" s="423">
        <f>E21</f>
        <v>2238.1</v>
      </c>
      <c r="E105" s="424"/>
      <c r="F105" s="240"/>
      <c r="G105" s="70"/>
      <c r="H105" s="70"/>
    </row>
    <row r="106" spans="2:9" ht="14.1" customHeight="1" x14ac:dyDescent="0.25">
      <c r="B106" s="161" t="s">
        <v>39</v>
      </c>
      <c r="C106" s="162" t="s">
        <v>144</v>
      </c>
      <c r="D106" s="423">
        <f>E28</f>
        <v>976.71</v>
      </c>
      <c r="E106" s="424"/>
      <c r="F106" s="248"/>
      <c r="G106" s="229"/>
    </row>
    <row r="107" spans="2:9" ht="14.1" customHeight="1" x14ac:dyDescent="0.25">
      <c r="B107" s="161" t="s">
        <v>42</v>
      </c>
      <c r="C107" s="162" t="s">
        <v>145</v>
      </c>
      <c r="D107" s="423">
        <f>E35</f>
        <v>254.48000000000005</v>
      </c>
      <c r="E107" s="424"/>
      <c r="F107" s="248"/>
    </row>
    <row r="108" spans="2:9" x14ac:dyDescent="0.25">
      <c r="B108" s="161" t="s">
        <v>44</v>
      </c>
      <c r="C108" s="162" t="s">
        <v>126</v>
      </c>
      <c r="D108" s="423">
        <f>E91</f>
        <v>1670.1899999999998</v>
      </c>
      <c r="E108" s="424"/>
      <c r="F108" s="248"/>
    </row>
    <row r="109" spans="2:9" x14ac:dyDescent="0.25">
      <c r="B109" s="430" t="s">
        <v>146</v>
      </c>
      <c r="C109" s="431"/>
      <c r="D109" s="432">
        <f>SUM(D105:E108)</f>
        <v>5139.4799999999996</v>
      </c>
      <c r="E109" s="433"/>
      <c r="F109" s="248"/>
    </row>
    <row r="110" spans="2:9" s="70" customFormat="1" x14ac:dyDescent="0.25">
      <c r="B110" s="231" t="s">
        <v>89</v>
      </c>
      <c r="C110" s="232" t="s">
        <v>147</v>
      </c>
      <c r="D110" s="423">
        <f>E102</f>
        <v>780.92703084390064</v>
      </c>
      <c r="E110" s="424"/>
      <c r="F110" s="247"/>
      <c r="G110" s="192"/>
      <c r="H110" s="71"/>
    </row>
    <row r="111" spans="2:9" x14ac:dyDescent="0.25">
      <c r="B111" s="409" t="s">
        <v>148</v>
      </c>
      <c r="C111" s="410"/>
      <c r="D111" s="428">
        <f>(D109+E96+E97)/(1-D98)</f>
        <v>5804.3206184744113</v>
      </c>
      <c r="E111" s="429"/>
      <c r="F111" s="248"/>
      <c r="I111" s="229"/>
    </row>
    <row r="112" spans="2:9" ht="12.75" customHeight="1" x14ac:dyDescent="0.25">
      <c r="E112" s="229">
        <f>D111*24</f>
        <v>139303.69484338586</v>
      </c>
      <c r="F112" s="266"/>
      <c r="G112" s="267">
        <f>D111</f>
        <v>5804.3206184744113</v>
      </c>
    </row>
    <row r="113" spans="5:7" ht="14.1" customHeight="1" x14ac:dyDescent="0.25">
      <c r="E113" s="235"/>
      <c r="F113" s="268"/>
      <c r="G113" s="236"/>
    </row>
    <row r="114" spans="5:7" ht="14.1" customHeight="1" x14ac:dyDescent="0.25">
      <c r="E114" s="229"/>
      <c r="F114" s="269"/>
      <c r="G114" s="229"/>
    </row>
    <row r="115" spans="5:7" ht="14.1" customHeight="1" x14ac:dyDescent="0.25">
      <c r="F115" s="268"/>
    </row>
  </sheetData>
  <mergeCells count="39">
    <mergeCell ref="D110:E110"/>
    <mergeCell ref="B111:C111"/>
    <mergeCell ref="D111:E111"/>
    <mergeCell ref="D105:E105"/>
    <mergeCell ref="D106:E106"/>
    <mergeCell ref="D107:E107"/>
    <mergeCell ref="D108:E108"/>
    <mergeCell ref="B109:C109"/>
    <mergeCell ref="D109:E109"/>
    <mergeCell ref="D104:E104"/>
    <mergeCell ref="B56:C56"/>
    <mergeCell ref="B58:D58"/>
    <mergeCell ref="B62:C62"/>
    <mergeCell ref="B64:D64"/>
    <mergeCell ref="B72:C72"/>
    <mergeCell ref="B74:D74"/>
    <mergeCell ref="B82:C82"/>
    <mergeCell ref="B84:D84"/>
    <mergeCell ref="B91:C91"/>
    <mergeCell ref="B94:D94"/>
    <mergeCell ref="B102:D102"/>
    <mergeCell ref="B50:C50"/>
    <mergeCell ref="B12:E12"/>
    <mergeCell ref="D13:E13"/>
    <mergeCell ref="D14:E14"/>
    <mergeCell ref="D15:E15"/>
    <mergeCell ref="D16:E16"/>
    <mergeCell ref="B21:D21"/>
    <mergeCell ref="C26:D26"/>
    <mergeCell ref="C27:D27"/>
    <mergeCell ref="B28:D28"/>
    <mergeCell ref="B30:D30"/>
    <mergeCell ref="B35:D35"/>
    <mergeCell ref="B7:E7"/>
    <mergeCell ref="B1:E1"/>
    <mergeCell ref="D2:E2"/>
    <mergeCell ref="D3:E3"/>
    <mergeCell ref="D4:E4"/>
    <mergeCell ref="D5:E5"/>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4B023-F55D-4C06-B297-BB688B4623B5}">
  <dimension ref="B2:R16"/>
  <sheetViews>
    <sheetView workbookViewId="0">
      <selection activeCell="R11" sqref="R11"/>
    </sheetView>
  </sheetViews>
  <sheetFormatPr defaultColWidth="4.85546875" defaultRowHeight="16.5" x14ac:dyDescent="0.3"/>
  <cols>
    <col min="1" max="1" width="3.85546875" style="270" customWidth="1"/>
    <col min="2" max="2" width="12.5703125" style="270" bestFit="1" customWidth="1"/>
    <col min="3" max="3" width="8.5703125" style="270" bestFit="1" customWidth="1"/>
    <col min="4" max="4" width="10" style="270" customWidth="1"/>
    <col min="5" max="5" width="10" style="270" bestFit="1" customWidth="1"/>
    <col min="6" max="6" width="11.42578125" style="270" bestFit="1" customWidth="1"/>
    <col min="7" max="7" width="6.28515625" style="270" customWidth="1"/>
    <col min="8" max="8" width="12.5703125" style="270" bestFit="1" customWidth="1"/>
    <col min="9" max="9" width="8.5703125" style="270" bestFit="1" customWidth="1"/>
    <col min="10" max="10" width="10.42578125" style="270" customWidth="1"/>
    <col min="11" max="11" width="10" style="270" bestFit="1" customWidth="1"/>
    <col min="12" max="12" width="11.7109375" style="270" bestFit="1" customWidth="1"/>
    <col min="13" max="13" width="5.28515625" style="270" customWidth="1"/>
    <col min="14" max="14" width="12.5703125" style="270" bestFit="1" customWidth="1"/>
    <col min="15" max="15" width="8.5703125" style="270" bestFit="1" customWidth="1"/>
    <col min="16" max="16" width="10" style="270" customWidth="1"/>
    <col min="17" max="17" width="10" style="270" bestFit="1" customWidth="1"/>
    <col min="18" max="18" width="11.7109375" style="270" bestFit="1" customWidth="1"/>
    <col min="19" max="256" width="4.85546875" style="270"/>
    <col min="257" max="257" width="3.85546875" style="270" customWidth="1"/>
    <col min="258" max="258" width="12.5703125" style="270" bestFit="1" customWidth="1"/>
    <col min="259" max="259" width="8.5703125" style="270" bestFit="1" customWidth="1"/>
    <col min="260" max="260" width="10" style="270" customWidth="1"/>
    <col min="261" max="261" width="10" style="270" bestFit="1" customWidth="1"/>
    <col min="262" max="262" width="11.42578125" style="270" bestFit="1" customWidth="1"/>
    <col min="263" max="263" width="6.28515625" style="270" customWidth="1"/>
    <col min="264" max="264" width="12.5703125" style="270" bestFit="1" customWidth="1"/>
    <col min="265" max="265" width="8.5703125" style="270" bestFit="1" customWidth="1"/>
    <col min="266" max="266" width="10.42578125" style="270" customWidth="1"/>
    <col min="267" max="267" width="10" style="270" bestFit="1" customWidth="1"/>
    <col min="268" max="268" width="11.7109375" style="270" bestFit="1" customWidth="1"/>
    <col min="269" max="269" width="5.28515625" style="270" customWidth="1"/>
    <col min="270" max="270" width="12.5703125" style="270" bestFit="1" customWidth="1"/>
    <col min="271" max="271" width="8.5703125" style="270" bestFit="1" customWidth="1"/>
    <col min="272" max="272" width="10" style="270" customWidth="1"/>
    <col min="273" max="273" width="10" style="270" bestFit="1" customWidth="1"/>
    <col min="274" max="274" width="11.7109375" style="270" bestFit="1" customWidth="1"/>
    <col min="275" max="512" width="4.85546875" style="270"/>
    <col min="513" max="513" width="3.85546875" style="270" customWidth="1"/>
    <col min="514" max="514" width="12.5703125" style="270" bestFit="1" customWidth="1"/>
    <col min="515" max="515" width="8.5703125" style="270" bestFit="1" customWidth="1"/>
    <col min="516" max="516" width="10" style="270" customWidth="1"/>
    <col min="517" max="517" width="10" style="270" bestFit="1" customWidth="1"/>
    <col min="518" max="518" width="11.42578125" style="270" bestFit="1" customWidth="1"/>
    <col min="519" max="519" width="6.28515625" style="270" customWidth="1"/>
    <col min="520" max="520" width="12.5703125" style="270" bestFit="1" customWidth="1"/>
    <col min="521" max="521" width="8.5703125" style="270" bestFit="1" customWidth="1"/>
    <col min="522" max="522" width="10.42578125" style="270" customWidth="1"/>
    <col min="523" max="523" width="10" style="270" bestFit="1" customWidth="1"/>
    <col min="524" max="524" width="11.7109375" style="270" bestFit="1" customWidth="1"/>
    <col min="525" max="525" width="5.28515625" style="270" customWidth="1"/>
    <col min="526" max="526" width="12.5703125" style="270" bestFit="1" customWidth="1"/>
    <col min="527" max="527" width="8.5703125" style="270" bestFit="1" customWidth="1"/>
    <col min="528" max="528" width="10" style="270" customWidth="1"/>
    <col min="529" max="529" width="10" style="270" bestFit="1" customWidth="1"/>
    <col min="530" max="530" width="11.7109375" style="270" bestFit="1" customWidth="1"/>
    <col min="531" max="768" width="4.85546875" style="270"/>
    <col min="769" max="769" width="3.85546875" style="270" customWidth="1"/>
    <col min="770" max="770" width="12.5703125" style="270" bestFit="1" customWidth="1"/>
    <col min="771" max="771" width="8.5703125" style="270" bestFit="1" customWidth="1"/>
    <col min="772" max="772" width="10" style="270" customWidth="1"/>
    <col min="773" max="773" width="10" style="270" bestFit="1" customWidth="1"/>
    <col min="774" max="774" width="11.42578125" style="270" bestFit="1" customWidth="1"/>
    <col min="775" max="775" width="6.28515625" style="270" customWidth="1"/>
    <col min="776" max="776" width="12.5703125" style="270" bestFit="1" customWidth="1"/>
    <col min="777" max="777" width="8.5703125" style="270" bestFit="1" customWidth="1"/>
    <col min="778" max="778" width="10.42578125" style="270" customWidth="1"/>
    <col min="779" max="779" width="10" style="270" bestFit="1" customWidth="1"/>
    <col min="780" max="780" width="11.7109375" style="270" bestFit="1" customWidth="1"/>
    <col min="781" max="781" width="5.28515625" style="270" customWidth="1"/>
    <col min="782" max="782" width="12.5703125" style="270" bestFit="1" customWidth="1"/>
    <col min="783" max="783" width="8.5703125" style="270" bestFit="1" customWidth="1"/>
    <col min="784" max="784" width="10" style="270" customWidth="1"/>
    <col min="785" max="785" width="10" style="270" bestFit="1" customWidth="1"/>
    <col min="786" max="786" width="11.7109375" style="270" bestFit="1" customWidth="1"/>
    <col min="787" max="1024" width="4.85546875" style="270"/>
    <col min="1025" max="1025" width="3.85546875" style="270" customWidth="1"/>
    <col min="1026" max="1026" width="12.5703125" style="270" bestFit="1" customWidth="1"/>
    <col min="1027" max="1027" width="8.5703125" style="270" bestFit="1" customWidth="1"/>
    <col min="1028" max="1028" width="10" style="270" customWidth="1"/>
    <col min="1029" max="1029" width="10" style="270" bestFit="1" customWidth="1"/>
    <col min="1030" max="1030" width="11.42578125" style="270" bestFit="1" customWidth="1"/>
    <col min="1031" max="1031" width="6.28515625" style="270" customWidth="1"/>
    <col min="1032" max="1032" width="12.5703125" style="270" bestFit="1" customWidth="1"/>
    <col min="1033" max="1033" width="8.5703125" style="270" bestFit="1" customWidth="1"/>
    <col min="1034" max="1034" width="10.42578125" style="270" customWidth="1"/>
    <col min="1035" max="1035" width="10" style="270" bestFit="1" customWidth="1"/>
    <col min="1036" max="1036" width="11.7109375" style="270" bestFit="1" customWidth="1"/>
    <col min="1037" max="1037" width="5.28515625" style="270" customWidth="1"/>
    <col min="1038" max="1038" width="12.5703125" style="270" bestFit="1" customWidth="1"/>
    <col min="1039" max="1039" width="8.5703125" style="270" bestFit="1" customWidth="1"/>
    <col min="1040" max="1040" width="10" style="270" customWidth="1"/>
    <col min="1041" max="1041" width="10" style="270" bestFit="1" customWidth="1"/>
    <col min="1042" max="1042" width="11.7109375" style="270" bestFit="1" customWidth="1"/>
    <col min="1043" max="1280" width="4.85546875" style="270"/>
    <col min="1281" max="1281" width="3.85546875" style="270" customWidth="1"/>
    <col min="1282" max="1282" width="12.5703125" style="270" bestFit="1" customWidth="1"/>
    <col min="1283" max="1283" width="8.5703125" style="270" bestFit="1" customWidth="1"/>
    <col min="1284" max="1284" width="10" style="270" customWidth="1"/>
    <col min="1285" max="1285" width="10" style="270" bestFit="1" customWidth="1"/>
    <col min="1286" max="1286" width="11.42578125" style="270" bestFit="1" customWidth="1"/>
    <col min="1287" max="1287" width="6.28515625" style="270" customWidth="1"/>
    <col min="1288" max="1288" width="12.5703125" style="270" bestFit="1" customWidth="1"/>
    <col min="1289" max="1289" width="8.5703125" style="270" bestFit="1" customWidth="1"/>
    <col min="1290" max="1290" width="10.42578125" style="270" customWidth="1"/>
    <col min="1291" max="1291" width="10" style="270" bestFit="1" customWidth="1"/>
    <col min="1292" max="1292" width="11.7109375" style="270" bestFit="1" customWidth="1"/>
    <col min="1293" max="1293" width="5.28515625" style="270" customWidth="1"/>
    <col min="1294" max="1294" width="12.5703125" style="270" bestFit="1" customWidth="1"/>
    <col min="1295" max="1295" width="8.5703125" style="270" bestFit="1" customWidth="1"/>
    <col min="1296" max="1296" width="10" style="270" customWidth="1"/>
    <col min="1297" max="1297" width="10" style="270" bestFit="1" customWidth="1"/>
    <col min="1298" max="1298" width="11.7109375" style="270" bestFit="1" customWidth="1"/>
    <col min="1299" max="1536" width="4.85546875" style="270"/>
    <col min="1537" max="1537" width="3.85546875" style="270" customWidth="1"/>
    <col min="1538" max="1538" width="12.5703125" style="270" bestFit="1" customWidth="1"/>
    <col min="1539" max="1539" width="8.5703125" style="270" bestFit="1" customWidth="1"/>
    <col min="1540" max="1540" width="10" style="270" customWidth="1"/>
    <col min="1541" max="1541" width="10" style="270" bestFit="1" customWidth="1"/>
    <col min="1542" max="1542" width="11.42578125" style="270" bestFit="1" customWidth="1"/>
    <col min="1543" max="1543" width="6.28515625" style="270" customWidth="1"/>
    <col min="1544" max="1544" width="12.5703125" style="270" bestFit="1" customWidth="1"/>
    <col min="1545" max="1545" width="8.5703125" style="270" bestFit="1" customWidth="1"/>
    <col min="1546" max="1546" width="10.42578125" style="270" customWidth="1"/>
    <col min="1547" max="1547" width="10" style="270" bestFit="1" customWidth="1"/>
    <col min="1548" max="1548" width="11.7109375" style="270" bestFit="1" customWidth="1"/>
    <col min="1549" max="1549" width="5.28515625" style="270" customWidth="1"/>
    <col min="1550" max="1550" width="12.5703125" style="270" bestFit="1" customWidth="1"/>
    <col min="1551" max="1551" width="8.5703125" style="270" bestFit="1" customWidth="1"/>
    <col min="1552" max="1552" width="10" style="270" customWidth="1"/>
    <col min="1553" max="1553" width="10" style="270" bestFit="1" customWidth="1"/>
    <col min="1554" max="1554" width="11.7109375" style="270" bestFit="1" customWidth="1"/>
    <col min="1555" max="1792" width="4.85546875" style="270"/>
    <col min="1793" max="1793" width="3.85546875" style="270" customWidth="1"/>
    <col min="1794" max="1794" width="12.5703125" style="270" bestFit="1" customWidth="1"/>
    <col min="1795" max="1795" width="8.5703125" style="270" bestFit="1" customWidth="1"/>
    <col min="1796" max="1796" width="10" style="270" customWidth="1"/>
    <col min="1797" max="1797" width="10" style="270" bestFit="1" customWidth="1"/>
    <col min="1798" max="1798" width="11.42578125" style="270" bestFit="1" customWidth="1"/>
    <col min="1799" max="1799" width="6.28515625" style="270" customWidth="1"/>
    <col min="1800" max="1800" width="12.5703125" style="270" bestFit="1" customWidth="1"/>
    <col min="1801" max="1801" width="8.5703125" style="270" bestFit="1" customWidth="1"/>
    <col min="1802" max="1802" width="10.42578125" style="270" customWidth="1"/>
    <col min="1803" max="1803" width="10" style="270" bestFit="1" customWidth="1"/>
    <col min="1804" max="1804" width="11.7109375" style="270" bestFit="1" customWidth="1"/>
    <col min="1805" max="1805" width="5.28515625" style="270" customWidth="1"/>
    <col min="1806" max="1806" width="12.5703125" style="270" bestFit="1" customWidth="1"/>
    <col min="1807" max="1807" width="8.5703125" style="270" bestFit="1" customWidth="1"/>
    <col min="1808" max="1808" width="10" style="270" customWidth="1"/>
    <col min="1809" max="1809" width="10" style="270" bestFit="1" customWidth="1"/>
    <col min="1810" max="1810" width="11.7109375" style="270" bestFit="1" customWidth="1"/>
    <col min="1811" max="2048" width="4.85546875" style="270"/>
    <col min="2049" max="2049" width="3.85546875" style="270" customWidth="1"/>
    <col min="2050" max="2050" width="12.5703125" style="270" bestFit="1" customWidth="1"/>
    <col min="2051" max="2051" width="8.5703125" style="270" bestFit="1" customWidth="1"/>
    <col min="2052" max="2052" width="10" style="270" customWidth="1"/>
    <col min="2053" max="2053" width="10" style="270" bestFit="1" customWidth="1"/>
    <col min="2054" max="2054" width="11.42578125" style="270" bestFit="1" customWidth="1"/>
    <col min="2055" max="2055" width="6.28515625" style="270" customWidth="1"/>
    <col min="2056" max="2056" width="12.5703125" style="270" bestFit="1" customWidth="1"/>
    <col min="2057" max="2057" width="8.5703125" style="270" bestFit="1" customWidth="1"/>
    <col min="2058" max="2058" width="10.42578125" style="270" customWidth="1"/>
    <col min="2059" max="2059" width="10" style="270" bestFit="1" customWidth="1"/>
    <col min="2060" max="2060" width="11.7109375" style="270" bestFit="1" customWidth="1"/>
    <col min="2061" max="2061" width="5.28515625" style="270" customWidth="1"/>
    <col min="2062" max="2062" width="12.5703125" style="270" bestFit="1" customWidth="1"/>
    <col min="2063" max="2063" width="8.5703125" style="270" bestFit="1" customWidth="1"/>
    <col min="2064" max="2064" width="10" style="270" customWidth="1"/>
    <col min="2065" max="2065" width="10" style="270" bestFit="1" customWidth="1"/>
    <col min="2066" max="2066" width="11.7109375" style="270" bestFit="1" customWidth="1"/>
    <col min="2067" max="2304" width="4.85546875" style="270"/>
    <col min="2305" max="2305" width="3.85546875" style="270" customWidth="1"/>
    <col min="2306" max="2306" width="12.5703125" style="270" bestFit="1" customWidth="1"/>
    <col min="2307" max="2307" width="8.5703125" style="270" bestFit="1" customWidth="1"/>
    <col min="2308" max="2308" width="10" style="270" customWidth="1"/>
    <col min="2309" max="2309" width="10" style="270" bestFit="1" customWidth="1"/>
    <col min="2310" max="2310" width="11.42578125" style="270" bestFit="1" customWidth="1"/>
    <col min="2311" max="2311" width="6.28515625" style="270" customWidth="1"/>
    <col min="2312" max="2312" width="12.5703125" style="270" bestFit="1" customWidth="1"/>
    <col min="2313" max="2313" width="8.5703125" style="270" bestFit="1" customWidth="1"/>
    <col min="2314" max="2314" width="10.42578125" style="270" customWidth="1"/>
    <col min="2315" max="2315" width="10" style="270" bestFit="1" customWidth="1"/>
    <col min="2316" max="2316" width="11.7109375" style="270" bestFit="1" customWidth="1"/>
    <col min="2317" max="2317" width="5.28515625" style="270" customWidth="1"/>
    <col min="2318" max="2318" width="12.5703125" style="270" bestFit="1" customWidth="1"/>
    <col min="2319" max="2319" width="8.5703125" style="270" bestFit="1" customWidth="1"/>
    <col min="2320" max="2320" width="10" style="270" customWidth="1"/>
    <col min="2321" max="2321" width="10" style="270" bestFit="1" customWidth="1"/>
    <col min="2322" max="2322" width="11.7109375" style="270" bestFit="1" customWidth="1"/>
    <col min="2323" max="2560" width="4.85546875" style="270"/>
    <col min="2561" max="2561" width="3.85546875" style="270" customWidth="1"/>
    <col min="2562" max="2562" width="12.5703125" style="270" bestFit="1" customWidth="1"/>
    <col min="2563" max="2563" width="8.5703125" style="270" bestFit="1" customWidth="1"/>
    <col min="2564" max="2564" width="10" style="270" customWidth="1"/>
    <col min="2565" max="2565" width="10" style="270" bestFit="1" customWidth="1"/>
    <col min="2566" max="2566" width="11.42578125" style="270" bestFit="1" customWidth="1"/>
    <col min="2567" max="2567" width="6.28515625" style="270" customWidth="1"/>
    <col min="2568" max="2568" width="12.5703125" style="270" bestFit="1" customWidth="1"/>
    <col min="2569" max="2569" width="8.5703125" style="270" bestFit="1" customWidth="1"/>
    <col min="2570" max="2570" width="10.42578125" style="270" customWidth="1"/>
    <col min="2571" max="2571" width="10" style="270" bestFit="1" customWidth="1"/>
    <col min="2572" max="2572" width="11.7109375" style="270" bestFit="1" customWidth="1"/>
    <col min="2573" max="2573" width="5.28515625" style="270" customWidth="1"/>
    <col min="2574" max="2574" width="12.5703125" style="270" bestFit="1" customWidth="1"/>
    <col min="2575" max="2575" width="8.5703125" style="270" bestFit="1" customWidth="1"/>
    <col min="2576" max="2576" width="10" style="270" customWidth="1"/>
    <col min="2577" max="2577" width="10" style="270" bestFit="1" customWidth="1"/>
    <col min="2578" max="2578" width="11.7109375" style="270" bestFit="1" customWidth="1"/>
    <col min="2579" max="2816" width="4.85546875" style="270"/>
    <col min="2817" max="2817" width="3.85546875" style="270" customWidth="1"/>
    <col min="2818" max="2818" width="12.5703125" style="270" bestFit="1" customWidth="1"/>
    <col min="2819" max="2819" width="8.5703125" style="270" bestFit="1" customWidth="1"/>
    <col min="2820" max="2820" width="10" style="270" customWidth="1"/>
    <col min="2821" max="2821" width="10" style="270" bestFit="1" customWidth="1"/>
    <col min="2822" max="2822" width="11.42578125" style="270" bestFit="1" customWidth="1"/>
    <col min="2823" max="2823" width="6.28515625" style="270" customWidth="1"/>
    <col min="2824" max="2824" width="12.5703125" style="270" bestFit="1" customWidth="1"/>
    <col min="2825" max="2825" width="8.5703125" style="270" bestFit="1" customWidth="1"/>
    <col min="2826" max="2826" width="10.42578125" style="270" customWidth="1"/>
    <col min="2827" max="2827" width="10" style="270" bestFit="1" customWidth="1"/>
    <col min="2828" max="2828" width="11.7109375" style="270" bestFit="1" customWidth="1"/>
    <col min="2829" max="2829" width="5.28515625" style="270" customWidth="1"/>
    <col min="2830" max="2830" width="12.5703125" style="270" bestFit="1" customWidth="1"/>
    <col min="2831" max="2831" width="8.5703125" style="270" bestFit="1" customWidth="1"/>
    <col min="2832" max="2832" width="10" style="270" customWidth="1"/>
    <col min="2833" max="2833" width="10" style="270" bestFit="1" customWidth="1"/>
    <col min="2834" max="2834" width="11.7109375" style="270" bestFit="1" customWidth="1"/>
    <col min="2835" max="3072" width="4.85546875" style="270"/>
    <col min="3073" max="3073" width="3.85546875" style="270" customWidth="1"/>
    <col min="3074" max="3074" width="12.5703125" style="270" bestFit="1" customWidth="1"/>
    <col min="3075" max="3075" width="8.5703125" style="270" bestFit="1" customWidth="1"/>
    <col min="3076" max="3076" width="10" style="270" customWidth="1"/>
    <col min="3077" max="3077" width="10" style="270" bestFit="1" customWidth="1"/>
    <col min="3078" max="3078" width="11.42578125" style="270" bestFit="1" customWidth="1"/>
    <col min="3079" max="3079" width="6.28515625" style="270" customWidth="1"/>
    <col min="3080" max="3080" width="12.5703125" style="270" bestFit="1" customWidth="1"/>
    <col min="3081" max="3081" width="8.5703125" style="270" bestFit="1" customWidth="1"/>
    <col min="3082" max="3082" width="10.42578125" style="270" customWidth="1"/>
    <col min="3083" max="3083" width="10" style="270" bestFit="1" customWidth="1"/>
    <col min="3084" max="3084" width="11.7109375" style="270" bestFit="1" customWidth="1"/>
    <col min="3085" max="3085" width="5.28515625" style="270" customWidth="1"/>
    <col min="3086" max="3086" width="12.5703125" style="270" bestFit="1" customWidth="1"/>
    <col min="3087" max="3087" width="8.5703125" style="270" bestFit="1" customWidth="1"/>
    <col min="3088" max="3088" width="10" style="270" customWidth="1"/>
    <col min="3089" max="3089" width="10" style="270" bestFit="1" customWidth="1"/>
    <col min="3090" max="3090" width="11.7109375" style="270" bestFit="1" customWidth="1"/>
    <col min="3091" max="3328" width="4.85546875" style="270"/>
    <col min="3329" max="3329" width="3.85546875" style="270" customWidth="1"/>
    <col min="3330" max="3330" width="12.5703125" style="270" bestFit="1" customWidth="1"/>
    <col min="3331" max="3331" width="8.5703125" style="270" bestFit="1" customWidth="1"/>
    <col min="3332" max="3332" width="10" style="270" customWidth="1"/>
    <col min="3333" max="3333" width="10" style="270" bestFit="1" customWidth="1"/>
    <col min="3334" max="3334" width="11.42578125" style="270" bestFit="1" customWidth="1"/>
    <col min="3335" max="3335" width="6.28515625" style="270" customWidth="1"/>
    <col min="3336" max="3336" width="12.5703125" style="270" bestFit="1" customWidth="1"/>
    <col min="3337" max="3337" width="8.5703125" style="270" bestFit="1" customWidth="1"/>
    <col min="3338" max="3338" width="10.42578125" style="270" customWidth="1"/>
    <col min="3339" max="3339" width="10" style="270" bestFit="1" customWidth="1"/>
    <col min="3340" max="3340" width="11.7109375" style="270" bestFit="1" customWidth="1"/>
    <col min="3341" max="3341" width="5.28515625" style="270" customWidth="1"/>
    <col min="3342" max="3342" width="12.5703125" style="270" bestFit="1" customWidth="1"/>
    <col min="3343" max="3343" width="8.5703125" style="270" bestFit="1" customWidth="1"/>
    <col min="3344" max="3344" width="10" style="270" customWidth="1"/>
    <col min="3345" max="3345" width="10" style="270" bestFit="1" customWidth="1"/>
    <col min="3346" max="3346" width="11.7109375" style="270" bestFit="1" customWidth="1"/>
    <col min="3347" max="3584" width="4.85546875" style="270"/>
    <col min="3585" max="3585" width="3.85546875" style="270" customWidth="1"/>
    <col min="3586" max="3586" width="12.5703125" style="270" bestFit="1" customWidth="1"/>
    <col min="3587" max="3587" width="8.5703125" style="270" bestFit="1" customWidth="1"/>
    <col min="3588" max="3588" width="10" style="270" customWidth="1"/>
    <col min="3589" max="3589" width="10" style="270" bestFit="1" customWidth="1"/>
    <col min="3590" max="3590" width="11.42578125" style="270" bestFit="1" customWidth="1"/>
    <col min="3591" max="3591" width="6.28515625" style="270" customWidth="1"/>
    <col min="3592" max="3592" width="12.5703125" style="270" bestFit="1" customWidth="1"/>
    <col min="3593" max="3593" width="8.5703125" style="270" bestFit="1" customWidth="1"/>
    <col min="3594" max="3594" width="10.42578125" style="270" customWidth="1"/>
    <col min="3595" max="3595" width="10" style="270" bestFit="1" customWidth="1"/>
    <col min="3596" max="3596" width="11.7109375" style="270" bestFit="1" customWidth="1"/>
    <col min="3597" max="3597" width="5.28515625" style="270" customWidth="1"/>
    <col min="3598" max="3598" width="12.5703125" style="270" bestFit="1" customWidth="1"/>
    <col min="3599" max="3599" width="8.5703125" style="270" bestFit="1" customWidth="1"/>
    <col min="3600" max="3600" width="10" style="270" customWidth="1"/>
    <col min="3601" max="3601" width="10" style="270" bestFit="1" customWidth="1"/>
    <col min="3602" max="3602" width="11.7109375" style="270" bestFit="1" customWidth="1"/>
    <col min="3603" max="3840" width="4.85546875" style="270"/>
    <col min="3841" max="3841" width="3.85546875" style="270" customWidth="1"/>
    <col min="3842" max="3842" width="12.5703125" style="270" bestFit="1" customWidth="1"/>
    <col min="3843" max="3843" width="8.5703125" style="270" bestFit="1" customWidth="1"/>
    <col min="3844" max="3844" width="10" style="270" customWidth="1"/>
    <col min="3845" max="3845" width="10" style="270" bestFit="1" customWidth="1"/>
    <col min="3846" max="3846" width="11.42578125" style="270" bestFit="1" customWidth="1"/>
    <col min="3847" max="3847" width="6.28515625" style="270" customWidth="1"/>
    <col min="3848" max="3848" width="12.5703125" style="270" bestFit="1" customWidth="1"/>
    <col min="3849" max="3849" width="8.5703125" style="270" bestFit="1" customWidth="1"/>
    <col min="3850" max="3850" width="10.42578125" style="270" customWidth="1"/>
    <col min="3851" max="3851" width="10" style="270" bestFit="1" customWidth="1"/>
    <col min="3852" max="3852" width="11.7109375" style="270" bestFit="1" customWidth="1"/>
    <col min="3853" max="3853" width="5.28515625" style="270" customWidth="1"/>
    <col min="3854" max="3854" width="12.5703125" style="270" bestFit="1" customWidth="1"/>
    <col min="3855" max="3855" width="8.5703125" style="270" bestFit="1" customWidth="1"/>
    <col min="3856" max="3856" width="10" style="270" customWidth="1"/>
    <col min="3857" max="3857" width="10" style="270" bestFit="1" customWidth="1"/>
    <col min="3858" max="3858" width="11.7109375" style="270" bestFit="1" customWidth="1"/>
    <col min="3859" max="4096" width="4.85546875" style="270"/>
    <col min="4097" max="4097" width="3.85546875" style="270" customWidth="1"/>
    <col min="4098" max="4098" width="12.5703125" style="270" bestFit="1" customWidth="1"/>
    <col min="4099" max="4099" width="8.5703125" style="270" bestFit="1" customWidth="1"/>
    <col min="4100" max="4100" width="10" style="270" customWidth="1"/>
    <col min="4101" max="4101" width="10" style="270" bestFit="1" customWidth="1"/>
    <col min="4102" max="4102" width="11.42578125" style="270" bestFit="1" customWidth="1"/>
    <col min="4103" max="4103" width="6.28515625" style="270" customWidth="1"/>
    <col min="4104" max="4104" width="12.5703125" style="270" bestFit="1" customWidth="1"/>
    <col min="4105" max="4105" width="8.5703125" style="270" bestFit="1" customWidth="1"/>
    <col min="4106" max="4106" width="10.42578125" style="270" customWidth="1"/>
    <col min="4107" max="4107" width="10" style="270" bestFit="1" customWidth="1"/>
    <col min="4108" max="4108" width="11.7109375" style="270" bestFit="1" customWidth="1"/>
    <col min="4109" max="4109" width="5.28515625" style="270" customWidth="1"/>
    <col min="4110" max="4110" width="12.5703125" style="270" bestFit="1" customWidth="1"/>
    <col min="4111" max="4111" width="8.5703125" style="270" bestFit="1" customWidth="1"/>
    <col min="4112" max="4112" width="10" style="270" customWidth="1"/>
    <col min="4113" max="4113" width="10" style="270" bestFit="1" customWidth="1"/>
    <col min="4114" max="4114" width="11.7109375" style="270" bestFit="1" customWidth="1"/>
    <col min="4115" max="4352" width="4.85546875" style="270"/>
    <col min="4353" max="4353" width="3.85546875" style="270" customWidth="1"/>
    <col min="4354" max="4354" width="12.5703125" style="270" bestFit="1" customWidth="1"/>
    <col min="4355" max="4355" width="8.5703125" style="270" bestFit="1" customWidth="1"/>
    <col min="4356" max="4356" width="10" style="270" customWidth="1"/>
    <col min="4357" max="4357" width="10" style="270" bestFit="1" customWidth="1"/>
    <col min="4358" max="4358" width="11.42578125" style="270" bestFit="1" customWidth="1"/>
    <col min="4359" max="4359" width="6.28515625" style="270" customWidth="1"/>
    <col min="4360" max="4360" width="12.5703125" style="270" bestFit="1" customWidth="1"/>
    <col min="4361" max="4361" width="8.5703125" style="270" bestFit="1" customWidth="1"/>
    <col min="4362" max="4362" width="10.42578125" style="270" customWidth="1"/>
    <col min="4363" max="4363" width="10" style="270" bestFit="1" customWidth="1"/>
    <col min="4364" max="4364" width="11.7109375" style="270" bestFit="1" customWidth="1"/>
    <col min="4365" max="4365" width="5.28515625" style="270" customWidth="1"/>
    <col min="4366" max="4366" width="12.5703125" style="270" bestFit="1" customWidth="1"/>
    <col min="4367" max="4367" width="8.5703125" style="270" bestFit="1" customWidth="1"/>
    <col min="4368" max="4368" width="10" style="270" customWidth="1"/>
    <col min="4369" max="4369" width="10" style="270" bestFit="1" customWidth="1"/>
    <col min="4370" max="4370" width="11.7109375" style="270" bestFit="1" customWidth="1"/>
    <col min="4371" max="4608" width="4.85546875" style="270"/>
    <col min="4609" max="4609" width="3.85546875" style="270" customWidth="1"/>
    <col min="4610" max="4610" width="12.5703125" style="270" bestFit="1" customWidth="1"/>
    <col min="4611" max="4611" width="8.5703125" style="270" bestFit="1" customWidth="1"/>
    <col min="4612" max="4612" width="10" style="270" customWidth="1"/>
    <col min="4613" max="4613" width="10" style="270" bestFit="1" customWidth="1"/>
    <col min="4614" max="4614" width="11.42578125" style="270" bestFit="1" customWidth="1"/>
    <col min="4615" max="4615" width="6.28515625" style="270" customWidth="1"/>
    <col min="4616" max="4616" width="12.5703125" style="270" bestFit="1" customWidth="1"/>
    <col min="4617" max="4617" width="8.5703125" style="270" bestFit="1" customWidth="1"/>
    <col min="4618" max="4618" width="10.42578125" style="270" customWidth="1"/>
    <col min="4619" max="4619" width="10" style="270" bestFit="1" customWidth="1"/>
    <col min="4620" max="4620" width="11.7109375" style="270" bestFit="1" customWidth="1"/>
    <col min="4621" max="4621" width="5.28515625" style="270" customWidth="1"/>
    <col min="4622" max="4622" width="12.5703125" style="270" bestFit="1" customWidth="1"/>
    <col min="4623" max="4623" width="8.5703125" style="270" bestFit="1" customWidth="1"/>
    <col min="4624" max="4624" width="10" style="270" customWidth="1"/>
    <col min="4625" max="4625" width="10" style="270" bestFit="1" customWidth="1"/>
    <col min="4626" max="4626" width="11.7109375" style="270" bestFit="1" customWidth="1"/>
    <col min="4627" max="4864" width="4.85546875" style="270"/>
    <col min="4865" max="4865" width="3.85546875" style="270" customWidth="1"/>
    <col min="4866" max="4866" width="12.5703125" style="270" bestFit="1" customWidth="1"/>
    <col min="4867" max="4867" width="8.5703125" style="270" bestFit="1" customWidth="1"/>
    <col min="4868" max="4868" width="10" style="270" customWidth="1"/>
    <col min="4869" max="4869" width="10" style="270" bestFit="1" customWidth="1"/>
    <col min="4870" max="4870" width="11.42578125" style="270" bestFit="1" customWidth="1"/>
    <col min="4871" max="4871" width="6.28515625" style="270" customWidth="1"/>
    <col min="4872" max="4872" width="12.5703125" style="270" bestFit="1" customWidth="1"/>
    <col min="4873" max="4873" width="8.5703125" style="270" bestFit="1" customWidth="1"/>
    <col min="4874" max="4874" width="10.42578125" style="270" customWidth="1"/>
    <col min="4875" max="4875" width="10" style="270" bestFit="1" customWidth="1"/>
    <col min="4876" max="4876" width="11.7109375" style="270" bestFit="1" customWidth="1"/>
    <col min="4877" max="4877" width="5.28515625" style="270" customWidth="1"/>
    <col min="4878" max="4878" width="12.5703125" style="270" bestFit="1" customWidth="1"/>
    <col min="4879" max="4879" width="8.5703125" style="270" bestFit="1" customWidth="1"/>
    <col min="4880" max="4880" width="10" style="270" customWidth="1"/>
    <col min="4881" max="4881" width="10" style="270" bestFit="1" customWidth="1"/>
    <col min="4882" max="4882" width="11.7109375" style="270" bestFit="1" customWidth="1"/>
    <col min="4883" max="5120" width="4.85546875" style="270"/>
    <col min="5121" max="5121" width="3.85546875" style="270" customWidth="1"/>
    <col min="5122" max="5122" width="12.5703125" style="270" bestFit="1" customWidth="1"/>
    <col min="5123" max="5123" width="8.5703125" style="270" bestFit="1" customWidth="1"/>
    <col min="5124" max="5124" width="10" style="270" customWidth="1"/>
    <col min="5125" max="5125" width="10" style="270" bestFit="1" customWidth="1"/>
    <col min="5126" max="5126" width="11.42578125" style="270" bestFit="1" customWidth="1"/>
    <col min="5127" max="5127" width="6.28515625" style="270" customWidth="1"/>
    <col min="5128" max="5128" width="12.5703125" style="270" bestFit="1" customWidth="1"/>
    <col min="5129" max="5129" width="8.5703125" style="270" bestFit="1" customWidth="1"/>
    <col min="5130" max="5130" width="10.42578125" style="270" customWidth="1"/>
    <col min="5131" max="5131" width="10" style="270" bestFit="1" customWidth="1"/>
    <col min="5132" max="5132" width="11.7109375" style="270" bestFit="1" customWidth="1"/>
    <col min="5133" max="5133" width="5.28515625" style="270" customWidth="1"/>
    <col min="5134" max="5134" width="12.5703125" style="270" bestFit="1" customWidth="1"/>
    <col min="5135" max="5135" width="8.5703125" style="270" bestFit="1" customWidth="1"/>
    <col min="5136" max="5136" width="10" style="270" customWidth="1"/>
    <col min="5137" max="5137" width="10" style="270" bestFit="1" customWidth="1"/>
    <col min="5138" max="5138" width="11.7109375" style="270" bestFit="1" customWidth="1"/>
    <col min="5139" max="5376" width="4.85546875" style="270"/>
    <col min="5377" max="5377" width="3.85546875" style="270" customWidth="1"/>
    <col min="5378" max="5378" width="12.5703125" style="270" bestFit="1" customWidth="1"/>
    <col min="5379" max="5379" width="8.5703125" style="270" bestFit="1" customWidth="1"/>
    <col min="5380" max="5380" width="10" style="270" customWidth="1"/>
    <col min="5381" max="5381" width="10" style="270" bestFit="1" customWidth="1"/>
    <col min="5382" max="5382" width="11.42578125" style="270" bestFit="1" customWidth="1"/>
    <col min="5383" max="5383" width="6.28515625" style="270" customWidth="1"/>
    <col min="5384" max="5384" width="12.5703125" style="270" bestFit="1" customWidth="1"/>
    <col min="5385" max="5385" width="8.5703125" style="270" bestFit="1" customWidth="1"/>
    <col min="5386" max="5386" width="10.42578125" style="270" customWidth="1"/>
    <col min="5387" max="5387" width="10" style="270" bestFit="1" customWidth="1"/>
    <col min="5388" max="5388" width="11.7109375" style="270" bestFit="1" customWidth="1"/>
    <col min="5389" max="5389" width="5.28515625" style="270" customWidth="1"/>
    <col min="5390" max="5390" width="12.5703125" style="270" bestFit="1" customWidth="1"/>
    <col min="5391" max="5391" width="8.5703125" style="270" bestFit="1" customWidth="1"/>
    <col min="5392" max="5392" width="10" style="270" customWidth="1"/>
    <col min="5393" max="5393" width="10" style="270" bestFit="1" customWidth="1"/>
    <col min="5394" max="5394" width="11.7109375" style="270" bestFit="1" customWidth="1"/>
    <col min="5395" max="5632" width="4.85546875" style="270"/>
    <col min="5633" max="5633" width="3.85546875" style="270" customWidth="1"/>
    <col min="5634" max="5634" width="12.5703125" style="270" bestFit="1" customWidth="1"/>
    <col min="5635" max="5635" width="8.5703125" style="270" bestFit="1" customWidth="1"/>
    <col min="5636" max="5636" width="10" style="270" customWidth="1"/>
    <col min="5637" max="5637" width="10" style="270" bestFit="1" customWidth="1"/>
    <col min="5638" max="5638" width="11.42578125" style="270" bestFit="1" customWidth="1"/>
    <col min="5639" max="5639" width="6.28515625" style="270" customWidth="1"/>
    <col min="5640" max="5640" width="12.5703125" style="270" bestFit="1" customWidth="1"/>
    <col min="5641" max="5641" width="8.5703125" style="270" bestFit="1" customWidth="1"/>
    <col min="5642" max="5642" width="10.42578125" style="270" customWidth="1"/>
    <col min="5643" max="5643" width="10" style="270" bestFit="1" customWidth="1"/>
    <col min="5644" max="5644" width="11.7109375" style="270" bestFit="1" customWidth="1"/>
    <col min="5645" max="5645" width="5.28515625" style="270" customWidth="1"/>
    <col min="5646" max="5646" width="12.5703125" style="270" bestFit="1" customWidth="1"/>
    <col min="5647" max="5647" width="8.5703125" style="270" bestFit="1" customWidth="1"/>
    <col min="5648" max="5648" width="10" style="270" customWidth="1"/>
    <col min="5649" max="5649" width="10" style="270" bestFit="1" customWidth="1"/>
    <col min="5650" max="5650" width="11.7109375" style="270" bestFit="1" customWidth="1"/>
    <col min="5651" max="5888" width="4.85546875" style="270"/>
    <col min="5889" max="5889" width="3.85546875" style="270" customWidth="1"/>
    <col min="5890" max="5890" width="12.5703125" style="270" bestFit="1" customWidth="1"/>
    <col min="5891" max="5891" width="8.5703125" style="270" bestFit="1" customWidth="1"/>
    <col min="5892" max="5892" width="10" style="270" customWidth="1"/>
    <col min="5893" max="5893" width="10" style="270" bestFit="1" customWidth="1"/>
    <col min="5894" max="5894" width="11.42578125" style="270" bestFit="1" customWidth="1"/>
    <col min="5895" max="5895" width="6.28515625" style="270" customWidth="1"/>
    <col min="5896" max="5896" width="12.5703125" style="270" bestFit="1" customWidth="1"/>
    <col min="5897" max="5897" width="8.5703125" style="270" bestFit="1" customWidth="1"/>
    <col min="5898" max="5898" width="10.42578125" style="270" customWidth="1"/>
    <col min="5899" max="5899" width="10" style="270" bestFit="1" customWidth="1"/>
    <col min="5900" max="5900" width="11.7109375" style="270" bestFit="1" customWidth="1"/>
    <col min="5901" max="5901" width="5.28515625" style="270" customWidth="1"/>
    <col min="5902" max="5902" width="12.5703125" style="270" bestFit="1" customWidth="1"/>
    <col min="5903" max="5903" width="8.5703125" style="270" bestFit="1" customWidth="1"/>
    <col min="5904" max="5904" width="10" style="270" customWidth="1"/>
    <col min="5905" max="5905" width="10" style="270" bestFit="1" customWidth="1"/>
    <col min="5906" max="5906" width="11.7109375" style="270" bestFit="1" customWidth="1"/>
    <col min="5907" max="6144" width="4.85546875" style="270"/>
    <col min="6145" max="6145" width="3.85546875" style="270" customWidth="1"/>
    <col min="6146" max="6146" width="12.5703125" style="270" bestFit="1" customWidth="1"/>
    <col min="6147" max="6147" width="8.5703125" style="270" bestFit="1" customWidth="1"/>
    <col min="6148" max="6148" width="10" style="270" customWidth="1"/>
    <col min="6149" max="6149" width="10" style="270" bestFit="1" customWidth="1"/>
    <col min="6150" max="6150" width="11.42578125" style="270" bestFit="1" customWidth="1"/>
    <col min="6151" max="6151" width="6.28515625" style="270" customWidth="1"/>
    <col min="6152" max="6152" width="12.5703125" style="270" bestFit="1" customWidth="1"/>
    <col min="6153" max="6153" width="8.5703125" style="270" bestFit="1" customWidth="1"/>
    <col min="6154" max="6154" width="10.42578125" style="270" customWidth="1"/>
    <col min="6155" max="6155" width="10" style="270" bestFit="1" customWidth="1"/>
    <col min="6156" max="6156" width="11.7109375" style="270" bestFit="1" customWidth="1"/>
    <col min="6157" max="6157" width="5.28515625" style="270" customWidth="1"/>
    <col min="6158" max="6158" width="12.5703125" style="270" bestFit="1" customWidth="1"/>
    <col min="6159" max="6159" width="8.5703125" style="270" bestFit="1" customWidth="1"/>
    <col min="6160" max="6160" width="10" style="270" customWidth="1"/>
    <col min="6161" max="6161" width="10" style="270" bestFit="1" customWidth="1"/>
    <col min="6162" max="6162" width="11.7109375" style="270" bestFit="1" customWidth="1"/>
    <col min="6163" max="6400" width="4.85546875" style="270"/>
    <col min="6401" max="6401" width="3.85546875" style="270" customWidth="1"/>
    <col min="6402" max="6402" width="12.5703125" style="270" bestFit="1" customWidth="1"/>
    <col min="6403" max="6403" width="8.5703125" style="270" bestFit="1" customWidth="1"/>
    <col min="6404" max="6404" width="10" style="270" customWidth="1"/>
    <col min="6405" max="6405" width="10" style="270" bestFit="1" customWidth="1"/>
    <col min="6406" max="6406" width="11.42578125" style="270" bestFit="1" customWidth="1"/>
    <col min="6407" max="6407" width="6.28515625" style="270" customWidth="1"/>
    <col min="6408" max="6408" width="12.5703125" style="270" bestFit="1" customWidth="1"/>
    <col min="6409" max="6409" width="8.5703125" style="270" bestFit="1" customWidth="1"/>
    <col min="6410" max="6410" width="10.42578125" style="270" customWidth="1"/>
    <col min="6411" max="6411" width="10" style="270" bestFit="1" customWidth="1"/>
    <col min="6412" max="6412" width="11.7109375" style="270" bestFit="1" customWidth="1"/>
    <col min="6413" max="6413" width="5.28515625" style="270" customWidth="1"/>
    <col min="6414" max="6414" width="12.5703125" style="270" bestFit="1" customWidth="1"/>
    <col min="6415" max="6415" width="8.5703125" style="270" bestFit="1" customWidth="1"/>
    <col min="6416" max="6416" width="10" style="270" customWidth="1"/>
    <col min="6417" max="6417" width="10" style="270" bestFit="1" customWidth="1"/>
    <col min="6418" max="6418" width="11.7109375" style="270" bestFit="1" customWidth="1"/>
    <col min="6419" max="6656" width="4.85546875" style="270"/>
    <col min="6657" max="6657" width="3.85546875" style="270" customWidth="1"/>
    <col min="6658" max="6658" width="12.5703125" style="270" bestFit="1" customWidth="1"/>
    <col min="6659" max="6659" width="8.5703125" style="270" bestFit="1" customWidth="1"/>
    <col min="6660" max="6660" width="10" style="270" customWidth="1"/>
    <col min="6661" max="6661" width="10" style="270" bestFit="1" customWidth="1"/>
    <col min="6662" max="6662" width="11.42578125" style="270" bestFit="1" customWidth="1"/>
    <col min="6663" max="6663" width="6.28515625" style="270" customWidth="1"/>
    <col min="6664" max="6664" width="12.5703125" style="270" bestFit="1" customWidth="1"/>
    <col min="6665" max="6665" width="8.5703125" style="270" bestFit="1" customWidth="1"/>
    <col min="6666" max="6666" width="10.42578125" style="270" customWidth="1"/>
    <col min="6667" max="6667" width="10" style="270" bestFit="1" customWidth="1"/>
    <col min="6668" max="6668" width="11.7109375" style="270" bestFit="1" customWidth="1"/>
    <col min="6669" max="6669" width="5.28515625" style="270" customWidth="1"/>
    <col min="6670" max="6670" width="12.5703125" style="270" bestFit="1" customWidth="1"/>
    <col min="6671" max="6671" width="8.5703125" style="270" bestFit="1" customWidth="1"/>
    <col min="6672" max="6672" width="10" style="270" customWidth="1"/>
    <col min="6673" max="6673" width="10" style="270" bestFit="1" customWidth="1"/>
    <col min="6674" max="6674" width="11.7109375" style="270" bestFit="1" customWidth="1"/>
    <col min="6675" max="6912" width="4.85546875" style="270"/>
    <col min="6913" max="6913" width="3.85546875" style="270" customWidth="1"/>
    <col min="6914" max="6914" width="12.5703125" style="270" bestFit="1" customWidth="1"/>
    <col min="6915" max="6915" width="8.5703125" style="270" bestFit="1" customWidth="1"/>
    <col min="6916" max="6916" width="10" style="270" customWidth="1"/>
    <col min="6917" max="6917" width="10" style="270" bestFit="1" customWidth="1"/>
    <col min="6918" max="6918" width="11.42578125" style="270" bestFit="1" customWidth="1"/>
    <col min="6919" max="6919" width="6.28515625" style="270" customWidth="1"/>
    <col min="6920" max="6920" width="12.5703125" style="270" bestFit="1" customWidth="1"/>
    <col min="6921" max="6921" width="8.5703125" style="270" bestFit="1" customWidth="1"/>
    <col min="6922" max="6922" width="10.42578125" style="270" customWidth="1"/>
    <col min="6923" max="6923" width="10" style="270" bestFit="1" customWidth="1"/>
    <col min="6924" max="6924" width="11.7109375" style="270" bestFit="1" customWidth="1"/>
    <col min="6925" max="6925" width="5.28515625" style="270" customWidth="1"/>
    <col min="6926" max="6926" width="12.5703125" style="270" bestFit="1" customWidth="1"/>
    <col min="6927" max="6927" width="8.5703125" style="270" bestFit="1" customWidth="1"/>
    <col min="6928" max="6928" width="10" style="270" customWidth="1"/>
    <col min="6929" max="6929" width="10" style="270" bestFit="1" customWidth="1"/>
    <col min="6930" max="6930" width="11.7109375" style="270" bestFit="1" customWidth="1"/>
    <col min="6931" max="7168" width="4.85546875" style="270"/>
    <col min="7169" max="7169" width="3.85546875" style="270" customWidth="1"/>
    <col min="7170" max="7170" width="12.5703125" style="270" bestFit="1" customWidth="1"/>
    <col min="7171" max="7171" width="8.5703125" style="270" bestFit="1" customWidth="1"/>
    <col min="7172" max="7172" width="10" style="270" customWidth="1"/>
    <col min="7173" max="7173" width="10" style="270" bestFit="1" customWidth="1"/>
    <col min="7174" max="7174" width="11.42578125" style="270" bestFit="1" customWidth="1"/>
    <col min="7175" max="7175" width="6.28515625" style="270" customWidth="1"/>
    <col min="7176" max="7176" width="12.5703125" style="270" bestFit="1" customWidth="1"/>
    <col min="7177" max="7177" width="8.5703125" style="270" bestFit="1" customWidth="1"/>
    <col min="7178" max="7178" width="10.42578125" style="270" customWidth="1"/>
    <col min="7179" max="7179" width="10" style="270" bestFit="1" customWidth="1"/>
    <col min="7180" max="7180" width="11.7109375" style="270" bestFit="1" customWidth="1"/>
    <col min="7181" max="7181" width="5.28515625" style="270" customWidth="1"/>
    <col min="7182" max="7182" width="12.5703125" style="270" bestFit="1" customWidth="1"/>
    <col min="7183" max="7183" width="8.5703125" style="270" bestFit="1" customWidth="1"/>
    <col min="7184" max="7184" width="10" style="270" customWidth="1"/>
    <col min="7185" max="7185" width="10" style="270" bestFit="1" customWidth="1"/>
    <col min="7186" max="7186" width="11.7109375" style="270" bestFit="1" customWidth="1"/>
    <col min="7187" max="7424" width="4.85546875" style="270"/>
    <col min="7425" max="7425" width="3.85546875" style="270" customWidth="1"/>
    <col min="7426" max="7426" width="12.5703125" style="270" bestFit="1" customWidth="1"/>
    <col min="7427" max="7427" width="8.5703125" style="270" bestFit="1" customWidth="1"/>
    <col min="7428" max="7428" width="10" style="270" customWidth="1"/>
    <col min="7429" max="7429" width="10" style="270" bestFit="1" customWidth="1"/>
    <col min="7430" max="7430" width="11.42578125" style="270" bestFit="1" customWidth="1"/>
    <col min="7431" max="7431" width="6.28515625" style="270" customWidth="1"/>
    <col min="7432" max="7432" width="12.5703125" style="270" bestFit="1" customWidth="1"/>
    <col min="7433" max="7433" width="8.5703125" style="270" bestFit="1" customWidth="1"/>
    <col min="7434" max="7434" width="10.42578125" style="270" customWidth="1"/>
    <col min="7435" max="7435" width="10" style="270" bestFit="1" customWidth="1"/>
    <col min="7436" max="7436" width="11.7109375" style="270" bestFit="1" customWidth="1"/>
    <col min="7437" max="7437" width="5.28515625" style="270" customWidth="1"/>
    <col min="7438" max="7438" width="12.5703125" style="270" bestFit="1" customWidth="1"/>
    <col min="7439" max="7439" width="8.5703125" style="270" bestFit="1" customWidth="1"/>
    <col min="7440" max="7440" width="10" style="270" customWidth="1"/>
    <col min="7441" max="7441" width="10" style="270" bestFit="1" customWidth="1"/>
    <col min="7442" max="7442" width="11.7109375" style="270" bestFit="1" customWidth="1"/>
    <col min="7443" max="7680" width="4.85546875" style="270"/>
    <col min="7681" max="7681" width="3.85546875" style="270" customWidth="1"/>
    <col min="7682" max="7682" width="12.5703125" style="270" bestFit="1" customWidth="1"/>
    <col min="7683" max="7683" width="8.5703125" style="270" bestFit="1" customWidth="1"/>
    <col min="7684" max="7684" width="10" style="270" customWidth="1"/>
    <col min="7685" max="7685" width="10" style="270" bestFit="1" customWidth="1"/>
    <col min="7686" max="7686" width="11.42578125" style="270" bestFit="1" customWidth="1"/>
    <col min="7687" max="7687" width="6.28515625" style="270" customWidth="1"/>
    <col min="7688" max="7688" width="12.5703125" style="270" bestFit="1" customWidth="1"/>
    <col min="7689" max="7689" width="8.5703125" style="270" bestFit="1" customWidth="1"/>
    <col min="7690" max="7690" width="10.42578125" style="270" customWidth="1"/>
    <col min="7691" max="7691" width="10" style="270" bestFit="1" customWidth="1"/>
    <col min="7692" max="7692" width="11.7109375" style="270" bestFit="1" customWidth="1"/>
    <col min="7693" max="7693" width="5.28515625" style="270" customWidth="1"/>
    <col min="7694" max="7694" width="12.5703125" style="270" bestFit="1" customWidth="1"/>
    <col min="7695" max="7695" width="8.5703125" style="270" bestFit="1" customWidth="1"/>
    <col min="7696" max="7696" width="10" style="270" customWidth="1"/>
    <col min="7697" max="7697" width="10" style="270" bestFit="1" customWidth="1"/>
    <col min="7698" max="7698" width="11.7109375" style="270" bestFit="1" customWidth="1"/>
    <col min="7699" max="7936" width="4.85546875" style="270"/>
    <col min="7937" max="7937" width="3.85546875" style="270" customWidth="1"/>
    <col min="7938" max="7938" width="12.5703125" style="270" bestFit="1" customWidth="1"/>
    <col min="7939" max="7939" width="8.5703125" style="270" bestFit="1" customWidth="1"/>
    <col min="7940" max="7940" width="10" style="270" customWidth="1"/>
    <col min="7941" max="7941" width="10" style="270" bestFit="1" customWidth="1"/>
    <col min="7942" max="7942" width="11.42578125" style="270" bestFit="1" customWidth="1"/>
    <col min="7943" max="7943" width="6.28515625" style="270" customWidth="1"/>
    <col min="7944" max="7944" width="12.5703125" style="270" bestFit="1" customWidth="1"/>
    <col min="7945" max="7945" width="8.5703125" style="270" bestFit="1" customWidth="1"/>
    <col min="7946" max="7946" width="10.42578125" style="270" customWidth="1"/>
    <col min="7947" max="7947" width="10" style="270" bestFit="1" customWidth="1"/>
    <col min="7948" max="7948" width="11.7109375" style="270" bestFit="1" customWidth="1"/>
    <col min="7949" max="7949" width="5.28515625" style="270" customWidth="1"/>
    <col min="7950" max="7950" width="12.5703125" style="270" bestFit="1" customWidth="1"/>
    <col min="7951" max="7951" width="8.5703125" style="270" bestFit="1" customWidth="1"/>
    <col min="7952" max="7952" width="10" style="270" customWidth="1"/>
    <col min="7953" max="7953" width="10" style="270" bestFit="1" customWidth="1"/>
    <col min="7954" max="7954" width="11.7109375" style="270" bestFit="1" customWidth="1"/>
    <col min="7955" max="8192" width="4.85546875" style="270"/>
    <col min="8193" max="8193" width="3.85546875" style="270" customWidth="1"/>
    <col min="8194" max="8194" width="12.5703125" style="270" bestFit="1" customWidth="1"/>
    <col min="8195" max="8195" width="8.5703125" style="270" bestFit="1" customWidth="1"/>
    <col min="8196" max="8196" width="10" style="270" customWidth="1"/>
    <col min="8197" max="8197" width="10" style="270" bestFit="1" customWidth="1"/>
    <col min="8198" max="8198" width="11.42578125" style="270" bestFit="1" customWidth="1"/>
    <col min="8199" max="8199" width="6.28515625" style="270" customWidth="1"/>
    <col min="8200" max="8200" width="12.5703125" style="270" bestFit="1" customWidth="1"/>
    <col min="8201" max="8201" width="8.5703125" style="270" bestFit="1" customWidth="1"/>
    <col min="8202" max="8202" width="10.42578125" style="270" customWidth="1"/>
    <col min="8203" max="8203" width="10" style="270" bestFit="1" customWidth="1"/>
    <col min="8204" max="8204" width="11.7109375" style="270" bestFit="1" customWidth="1"/>
    <col min="8205" max="8205" width="5.28515625" style="270" customWidth="1"/>
    <col min="8206" max="8206" width="12.5703125" style="270" bestFit="1" customWidth="1"/>
    <col min="8207" max="8207" width="8.5703125" style="270" bestFit="1" customWidth="1"/>
    <col min="8208" max="8208" width="10" style="270" customWidth="1"/>
    <col min="8209" max="8209" width="10" style="270" bestFit="1" customWidth="1"/>
    <col min="8210" max="8210" width="11.7109375" style="270" bestFit="1" customWidth="1"/>
    <col min="8211" max="8448" width="4.85546875" style="270"/>
    <col min="8449" max="8449" width="3.85546875" style="270" customWidth="1"/>
    <col min="8450" max="8450" width="12.5703125" style="270" bestFit="1" customWidth="1"/>
    <col min="8451" max="8451" width="8.5703125" style="270" bestFit="1" customWidth="1"/>
    <col min="8452" max="8452" width="10" style="270" customWidth="1"/>
    <col min="8453" max="8453" width="10" style="270" bestFit="1" customWidth="1"/>
    <col min="8454" max="8454" width="11.42578125" style="270" bestFit="1" customWidth="1"/>
    <col min="8455" max="8455" width="6.28515625" style="270" customWidth="1"/>
    <col min="8456" max="8456" width="12.5703125" style="270" bestFit="1" customWidth="1"/>
    <col min="8457" max="8457" width="8.5703125" style="270" bestFit="1" customWidth="1"/>
    <col min="8458" max="8458" width="10.42578125" style="270" customWidth="1"/>
    <col min="8459" max="8459" width="10" style="270" bestFit="1" customWidth="1"/>
    <col min="8460" max="8460" width="11.7109375" style="270" bestFit="1" customWidth="1"/>
    <col min="8461" max="8461" width="5.28515625" style="270" customWidth="1"/>
    <col min="8462" max="8462" width="12.5703125" style="270" bestFit="1" customWidth="1"/>
    <col min="8463" max="8463" width="8.5703125" style="270" bestFit="1" customWidth="1"/>
    <col min="8464" max="8464" width="10" style="270" customWidth="1"/>
    <col min="8465" max="8465" width="10" style="270" bestFit="1" customWidth="1"/>
    <col min="8466" max="8466" width="11.7109375" style="270" bestFit="1" customWidth="1"/>
    <col min="8467" max="8704" width="4.85546875" style="270"/>
    <col min="8705" max="8705" width="3.85546875" style="270" customWidth="1"/>
    <col min="8706" max="8706" width="12.5703125" style="270" bestFit="1" customWidth="1"/>
    <col min="8707" max="8707" width="8.5703125" style="270" bestFit="1" customWidth="1"/>
    <col min="8708" max="8708" width="10" style="270" customWidth="1"/>
    <col min="8709" max="8709" width="10" style="270" bestFit="1" customWidth="1"/>
    <col min="8710" max="8710" width="11.42578125" style="270" bestFit="1" customWidth="1"/>
    <col min="8711" max="8711" width="6.28515625" style="270" customWidth="1"/>
    <col min="8712" max="8712" width="12.5703125" style="270" bestFit="1" customWidth="1"/>
    <col min="8713" max="8713" width="8.5703125" style="270" bestFit="1" customWidth="1"/>
    <col min="8714" max="8714" width="10.42578125" style="270" customWidth="1"/>
    <col min="8715" max="8715" width="10" style="270" bestFit="1" customWidth="1"/>
    <col min="8716" max="8716" width="11.7109375" style="270" bestFit="1" customWidth="1"/>
    <col min="8717" max="8717" width="5.28515625" style="270" customWidth="1"/>
    <col min="8718" max="8718" width="12.5703125" style="270" bestFit="1" customWidth="1"/>
    <col min="8719" max="8719" width="8.5703125" style="270" bestFit="1" customWidth="1"/>
    <col min="8720" max="8720" width="10" style="270" customWidth="1"/>
    <col min="8721" max="8721" width="10" style="270" bestFit="1" customWidth="1"/>
    <col min="8722" max="8722" width="11.7109375" style="270" bestFit="1" customWidth="1"/>
    <col min="8723" max="8960" width="4.85546875" style="270"/>
    <col min="8961" max="8961" width="3.85546875" style="270" customWidth="1"/>
    <col min="8962" max="8962" width="12.5703125" style="270" bestFit="1" customWidth="1"/>
    <col min="8963" max="8963" width="8.5703125" style="270" bestFit="1" customWidth="1"/>
    <col min="8964" max="8964" width="10" style="270" customWidth="1"/>
    <col min="8965" max="8965" width="10" style="270" bestFit="1" customWidth="1"/>
    <col min="8966" max="8966" width="11.42578125" style="270" bestFit="1" customWidth="1"/>
    <col min="8967" max="8967" width="6.28515625" style="270" customWidth="1"/>
    <col min="8968" max="8968" width="12.5703125" style="270" bestFit="1" customWidth="1"/>
    <col min="8969" max="8969" width="8.5703125" style="270" bestFit="1" customWidth="1"/>
    <col min="8970" max="8970" width="10.42578125" style="270" customWidth="1"/>
    <col min="8971" max="8971" width="10" style="270" bestFit="1" customWidth="1"/>
    <col min="8972" max="8972" width="11.7109375" style="270" bestFit="1" customWidth="1"/>
    <col min="8973" max="8973" width="5.28515625" style="270" customWidth="1"/>
    <col min="8974" max="8974" width="12.5703125" style="270" bestFit="1" customWidth="1"/>
    <col min="8975" max="8975" width="8.5703125" style="270" bestFit="1" customWidth="1"/>
    <col min="8976" max="8976" width="10" style="270" customWidth="1"/>
    <col min="8977" max="8977" width="10" style="270" bestFit="1" customWidth="1"/>
    <col min="8978" max="8978" width="11.7109375" style="270" bestFit="1" customWidth="1"/>
    <col min="8979" max="9216" width="4.85546875" style="270"/>
    <col min="9217" max="9217" width="3.85546875" style="270" customWidth="1"/>
    <col min="9218" max="9218" width="12.5703125" style="270" bestFit="1" customWidth="1"/>
    <col min="9219" max="9219" width="8.5703125" style="270" bestFit="1" customWidth="1"/>
    <col min="9220" max="9220" width="10" style="270" customWidth="1"/>
    <col min="9221" max="9221" width="10" style="270" bestFit="1" customWidth="1"/>
    <col min="9222" max="9222" width="11.42578125" style="270" bestFit="1" customWidth="1"/>
    <col min="9223" max="9223" width="6.28515625" style="270" customWidth="1"/>
    <col min="9224" max="9224" width="12.5703125" style="270" bestFit="1" customWidth="1"/>
    <col min="9225" max="9225" width="8.5703125" style="270" bestFit="1" customWidth="1"/>
    <col min="9226" max="9226" width="10.42578125" style="270" customWidth="1"/>
    <col min="9227" max="9227" width="10" style="270" bestFit="1" customWidth="1"/>
    <col min="9228" max="9228" width="11.7109375" style="270" bestFit="1" customWidth="1"/>
    <col min="9229" max="9229" width="5.28515625" style="270" customWidth="1"/>
    <col min="9230" max="9230" width="12.5703125" style="270" bestFit="1" customWidth="1"/>
    <col min="9231" max="9231" width="8.5703125" style="270" bestFit="1" customWidth="1"/>
    <col min="9232" max="9232" width="10" style="270" customWidth="1"/>
    <col min="9233" max="9233" width="10" style="270" bestFit="1" customWidth="1"/>
    <col min="9234" max="9234" width="11.7109375" style="270" bestFit="1" customWidth="1"/>
    <col min="9235" max="9472" width="4.85546875" style="270"/>
    <col min="9473" max="9473" width="3.85546875" style="270" customWidth="1"/>
    <col min="9474" max="9474" width="12.5703125" style="270" bestFit="1" customWidth="1"/>
    <col min="9475" max="9475" width="8.5703125" style="270" bestFit="1" customWidth="1"/>
    <col min="9476" max="9476" width="10" style="270" customWidth="1"/>
    <col min="9477" max="9477" width="10" style="270" bestFit="1" customWidth="1"/>
    <col min="9478" max="9478" width="11.42578125" style="270" bestFit="1" customWidth="1"/>
    <col min="9479" max="9479" width="6.28515625" style="270" customWidth="1"/>
    <col min="9480" max="9480" width="12.5703125" style="270" bestFit="1" customWidth="1"/>
    <col min="9481" max="9481" width="8.5703125" style="270" bestFit="1" customWidth="1"/>
    <col min="9482" max="9482" width="10.42578125" style="270" customWidth="1"/>
    <col min="9483" max="9483" width="10" style="270" bestFit="1" customWidth="1"/>
    <col min="9484" max="9484" width="11.7109375" style="270" bestFit="1" customWidth="1"/>
    <col min="9485" max="9485" width="5.28515625" style="270" customWidth="1"/>
    <col min="9486" max="9486" width="12.5703125" style="270" bestFit="1" customWidth="1"/>
    <col min="9487" max="9487" width="8.5703125" style="270" bestFit="1" customWidth="1"/>
    <col min="9488" max="9488" width="10" style="270" customWidth="1"/>
    <col min="9489" max="9489" width="10" style="270" bestFit="1" customWidth="1"/>
    <col min="9490" max="9490" width="11.7109375" style="270" bestFit="1" customWidth="1"/>
    <col min="9491" max="9728" width="4.85546875" style="270"/>
    <col min="9729" max="9729" width="3.85546875" style="270" customWidth="1"/>
    <col min="9730" max="9730" width="12.5703125" style="270" bestFit="1" customWidth="1"/>
    <col min="9731" max="9731" width="8.5703125" style="270" bestFit="1" customWidth="1"/>
    <col min="9732" max="9732" width="10" style="270" customWidth="1"/>
    <col min="9733" max="9733" width="10" style="270" bestFit="1" customWidth="1"/>
    <col min="9734" max="9734" width="11.42578125" style="270" bestFit="1" customWidth="1"/>
    <col min="9735" max="9735" width="6.28515625" style="270" customWidth="1"/>
    <col min="9736" max="9736" width="12.5703125" style="270" bestFit="1" customWidth="1"/>
    <col min="9737" max="9737" width="8.5703125" style="270" bestFit="1" customWidth="1"/>
    <col min="9738" max="9738" width="10.42578125" style="270" customWidth="1"/>
    <col min="9739" max="9739" width="10" style="270" bestFit="1" customWidth="1"/>
    <col min="9740" max="9740" width="11.7109375" style="270" bestFit="1" customWidth="1"/>
    <col min="9741" max="9741" width="5.28515625" style="270" customWidth="1"/>
    <col min="9742" max="9742" width="12.5703125" style="270" bestFit="1" customWidth="1"/>
    <col min="9743" max="9743" width="8.5703125" style="270" bestFit="1" customWidth="1"/>
    <col min="9744" max="9744" width="10" style="270" customWidth="1"/>
    <col min="9745" max="9745" width="10" style="270" bestFit="1" customWidth="1"/>
    <col min="9746" max="9746" width="11.7109375" style="270" bestFit="1" customWidth="1"/>
    <col min="9747" max="9984" width="4.85546875" style="270"/>
    <col min="9985" max="9985" width="3.85546875" style="270" customWidth="1"/>
    <col min="9986" max="9986" width="12.5703125" style="270" bestFit="1" customWidth="1"/>
    <col min="9987" max="9987" width="8.5703125" style="270" bestFit="1" customWidth="1"/>
    <col min="9988" max="9988" width="10" style="270" customWidth="1"/>
    <col min="9989" max="9989" width="10" style="270" bestFit="1" customWidth="1"/>
    <col min="9990" max="9990" width="11.42578125" style="270" bestFit="1" customWidth="1"/>
    <col min="9991" max="9991" width="6.28515625" style="270" customWidth="1"/>
    <col min="9992" max="9992" width="12.5703125" style="270" bestFit="1" customWidth="1"/>
    <col min="9993" max="9993" width="8.5703125" style="270" bestFit="1" customWidth="1"/>
    <col min="9994" max="9994" width="10.42578125" style="270" customWidth="1"/>
    <col min="9995" max="9995" width="10" style="270" bestFit="1" customWidth="1"/>
    <col min="9996" max="9996" width="11.7109375" style="270" bestFit="1" customWidth="1"/>
    <col min="9997" max="9997" width="5.28515625" style="270" customWidth="1"/>
    <col min="9998" max="9998" width="12.5703125" style="270" bestFit="1" customWidth="1"/>
    <col min="9999" max="9999" width="8.5703125" style="270" bestFit="1" customWidth="1"/>
    <col min="10000" max="10000" width="10" style="270" customWidth="1"/>
    <col min="10001" max="10001" width="10" style="270" bestFit="1" customWidth="1"/>
    <col min="10002" max="10002" width="11.7109375" style="270" bestFit="1" customWidth="1"/>
    <col min="10003" max="10240" width="4.85546875" style="270"/>
    <col min="10241" max="10241" width="3.85546875" style="270" customWidth="1"/>
    <col min="10242" max="10242" width="12.5703125" style="270" bestFit="1" customWidth="1"/>
    <col min="10243" max="10243" width="8.5703125" style="270" bestFit="1" customWidth="1"/>
    <col min="10244" max="10244" width="10" style="270" customWidth="1"/>
    <col min="10245" max="10245" width="10" style="270" bestFit="1" customWidth="1"/>
    <col min="10246" max="10246" width="11.42578125" style="270" bestFit="1" customWidth="1"/>
    <col min="10247" max="10247" width="6.28515625" style="270" customWidth="1"/>
    <col min="10248" max="10248" width="12.5703125" style="270" bestFit="1" customWidth="1"/>
    <col min="10249" max="10249" width="8.5703125" style="270" bestFit="1" customWidth="1"/>
    <col min="10250" max="10250" width="10.42578125" style="270" customWidth="1"/>
    <col min="10251" max="10251" width="10" style="270" bestFit="1" customWidth="1"/>
    <col min="10252" max="10252" width="11.7109375" style="270" bestFit="1" customWidth="1"/>
    <col min="10253" max="10253" width="5.28515625" style="270" customWidth="1"/>
    <col min="10254" max="10254" width="12.5703125" style="270" bestFit="1" customWidth="1"/>
    <col min="10255" max="10255" width="8.5703125" style="270" bestFit="1" customWidth="1"/>
    <col min="10256" max="10256" width="10" style="270" customWidth="1"/>
    <col min="10257" max="10257" width="10" style="270" bestFit="1" customWidth="1"/>
    <col min="10258" max="10258" width="11.7109375" style="270" bestFit="1" customWidth="1"/>
    <col min="10259" max="10496" width="4.85546875" style="270"/>
    <col min="10497" max="10497" width="3.85546875" style="270" customWidth="1"/>
    <col min="10498" max="10498" width="12.5703125" style="270" bestFit="1" customWidth="1"/>
    <col min="10499" max="10499" width="8.5703125" style="270" bestFit="1" customWidth="1"/>
    <col min="10500" max="10500" width="10" style="270" customWidth="1"/>
    <col min="10501" max="10501" width="10" style="270" bestFit="1" customWidth="1"/>
    <col min="10502" max="10502" width="11.42578125" style="270" bestFit="1" customWidth="1"/>
    <col min="10503" max="10503" width="6.28515625" style="270" customWidth="1"/>
    <col min="10504" max="10504" width="12.5703125" style="270" bestFit="1" customWidth="1"/>
    <col min="10505" max="10505" width="8.5703125" style="270" bestFit="1" customWidth="1"/>
    <col min="10506" max="10506" width="10.42578125" style="270" customWidth="1"/>
    <col min="10507" max="10507" width="10" style="270" bestFit="1" customWidth="1"/>
    <col min="10508" max="10508" width="11.7109375" style="270" bestFit="1" customWidth="1"/>
    <col min="10509" max="10509" width="5.28515625" style="270" customWidth="1"/>
    <col min="10510" max="10510" width="12.5703125" style="270" bestFit="1" customWidth="1"/>
    <col min="10511" max="10511" width="8.5703125" style="270" bestFit="1" customWidth="1"/>
    <col min="10512" max="10512" width="10" style="270" customWidth="1"/>
    <col min="10513" max="10513" width="10" style="270" bestFit="1" customWidth="1"/>
    <col min="10514" max="10514" width="11.7109375" style="270" bestFit="1" customWidth="1"/>
    <col min="10515" max="10752" width="4.85546875" style="270"/>
    <col min="10753" max="10753" width="3.85546875" style="270" customWidth="1"/>
    <col min="10754" max="10754" width="12.5703125" style="270" bestFit="1" customWidth="1"/>
    <col min="10755" max="10755" width="8.5703125" style="270" bestFit="1" customWidth="1"/>
    <col min="10756" max="10756" width="10" style="270" customWidth="1"/>
    <col min="10757" max="10757" width="10" style="270" bestFit="1" customWidth="1"/>
    <col min="10758" max="10758" width="11.42578125" style="270" bestFit="1" customWidth="1"/>
    <col min="10759" max="10759" width="6.28515625" style="270" customWidth="1"/>
    <col min="10760" max="10760" width="12.5703125" style="270" bestFit="1" customWidth="1"/>
    <col min="10761" max="10761" width="8.5703125" style="270" bestFit="1" customWidth="1"/>
    <col min="10762" max="10762" width="10.42578125" style="270" customWidth="1"/>
    <col min="10763" max="10763" width="10" style="270" bestFit="1" customWidth="1"/>
    <col min="10764" max="10764" width="11.7109375" style="270" bestFit="1" customWidth="1"/>
    <col min="10765" max="10765" width="5.28515625" style="270" customWidth="1"/>
    <col min="10766" max="10766" width="12.5703125" style="270" bestFit="1" customWidth="1"/>
    <col min="10767" max="10767" width="8.5703125" style="270" bestFit="1" customWidth="1"/>
    <col min="10768" max="10768" width="10" style="270" customWidth="1"/>
    <col min="10769" max="10769" width="10" style="270" bestFit="1" customWidth="1"/>
    <col min="10770" max="10770" width="11.7109375" style="270" bestFit="1" customWidth="1"/>
    <col min="10771" max="11008" width="4.85546875" style="270"/>
    <col min="11009" max="11009" width="3.85546875" style="270" customWidth="1"/>
    <col min="11010" max="11010" width="12.5703125" style="270" bestFit="1" customWidth="1"/>
    <col min="11011" max="11011" width="8.5703125" style="270" bestFit="1" customWidth="1"/>
    <col min="11012" max="11012" width="10" style="270" customWidth="1"/>
    <col min="11013" max="11013" width="10" style="270" bestFit="1" customWidth="1"/>
    <col min="11014" max="11014" width="11.42578125" style="270" bestFit="1" customWidth="1"/>
    <col min="11015" max="11015" width="6.28515625" style="270" customWidth="1"/>
    <col min="11016" max="11016" width="12.5703125" style="270" bestFit="1" customWidth="1"/>
    <col min="11017" max="11017" width="8.5703125" style="270" bestFit="1" customWidth="1"/>
    <col min="11018" max="11018" width="10.42578125" style="270" customWidth="1"/>
    <col min="11019" max="11019" width="10" style="270" bestFit="1" customWidth="1"/>
    <col min="11020" max="11020" width="11.7109375" style="270" bestFit="1" customWidth="1"/>
    <col min="11021" max="11021" width="5.28515625" style="270" customWidth="1"/>
    <col min="11022" max="11022" width="12.5703125" style="270" bestFit="1" customWidth="1"/>
    <col min="11023" max="11023" width="8.5703125" style="270" bestFit="1" customWidth="1"/>
    <col min="11024" max="11024" width="10" style="270" customWidth="1"/>
    <col min="11025" max="11025" width="10" style="270" bestFit="1" customWidth="1"/>
    <col min="11026" max="11026" width="11.7109375" style="270" bestFit="1" customWidth="1"/>
    <col min="11027" max="11264" width="4.85546875" style="270"/>
    <col min="11265" max="11265" width="3.85546875" style="270" customWidth="1"/>
    <col min="11266" max="11266" width="12.5703125" style="270" bestFit="1" customWidth="1"/>
    <col min="11267" max="11267" width="8.5703125" style="270" bestFit="1" customWidth="1"/>
    <col min="11268" max="11268" width="10" style="270" customWidth="1"/>
    <col min="11269" max="11269" width="10" style="270" bestFit="1" customWidth="1"/>
    <col min="11270" max="11270" width="11.42578125" style="270" bestFit="1" customWidth="1"/>
    <col min="11271" max="11271" width="6.28515625" style="270" customWidth="1"/>
    <col min="11272" max="11272" width="12.5703125" style="270" bestFit="1" customWidth="1"/>
    <col min="11273" max="11273" width="8.5703125" style="270" bestFit="1" customWidth="1"/>
    <col min="11274" max="11274" width="10.42578125" style="270" customWidth="1"/>
    <col min="11275" max="11275" width="10" style="270" bestFit="1" customWidth="1"/>
    <col min="11276" max="11276" width="11.7109375" style="270" bestFit="1" customWidth="1"/>
    <col min="11277" max="11277" width="5.28515625" style="270" customWidth="1"/>
    <col min="11278" max="11278" width="12.5703125" style="270" bestFit="1" customWidth="1"/>
    <col min="11279" max="11279" width="8.5703125" style="270" bestFit="1" customWidth="1"/>
    <col min="11280" max="11280" width="10" style="270" customWidth="1"/>
    <col min="11281" max="11281" width="10" style="270" bestFit="1" customWidth="1"/>
    <col min="11282" max="11282" width="11.7109375" style="270" bestFit="1" customWidth="1"/>
    <col min="11283" max="11520" width="4.85546875" style="270"/>
    <col min="11521" max="11521" width="3.85546875" style="270" customWidth="1"/>
    <col min="11522" max="11522" width="12.5703125" style="270" bestFit="1" customWidth="1"/>
    <col min="11523" max="11523" width="8.5703125" style="270" bestFit="1" customWidth="1"/>
    <col min="11524" max="11524" width="10" style="270" customWidth="1"/>
    <col min="11525" max="11525" width="10" style="270" bestFit="1" customWidth="1"/>
    <col min="11526" max="11526" width="11.42578125" style="270" bestFit="1" customWidth="1"/>
    <col min="11527" max="11527" width="6.28515625" style="270" customWidth="1"/>
    <col min="11528" max="11528" width="12.5703125" style="270" bestFit="1" customWidth="1"/>
    <col min="11529" max="11529" width="8.5703125" style="270" bestFit="1" customWidth="1"/>
    <col min="11530" max="11530" width="10.42578125" style="270" customWidth="1"/>
    <col min="11531" max="11531" width="10" style="270" bestFit="1" customWidth="1"/>
    <col min="11532" max="11532" width="11.7109375" style="270" bestFit="1" customWidth="1"/>
    <col min="11533" max="11533" width="5.28515625" style="270" customWidth="1"/>
    <col min="11534" max="11534" width="12.5703125" style="270" bestFit="1" customWidth="1"/>
    <col min="11535" max="11535" width="8.5703125" style="270" bestFit="1" customWidth="1"/>
    <col min="11536" max="11536" width="10" style="270" customWidth="1"/>
    <col min="11537" max="11537" width="10" style="270" bestFit="1" customWidth="1"/>
    <col min="11538" max="11538" width="11.7109375" style="270" bestFit="1" customWidth="1"/>
    <col min="11539" max="11776" width="4.85546875" style="270"/>
    <col min="11777" max="11777" width="3.85546875" style="270" customWidth="1"/>
    <col min="11778" max="11778" width="12.5703125" style="270" bestFit="1" customWidth="1"/>
    <col min="11779" max="11779" width="8.5703125" style="270" bestFit="1" customWidth="1"/>
    <col min="11780" max="11780" width="10" style="270" customWidth="1"/>
    <col min="11781" max="11781" width="10" style="270" bestFit="1" customWidth="1"/>
    <col min="11782" max="11782" width="11.42578125" style="270" bestFit="1" customWidth="1"/>
    <col min="11783" max="11783" width="6.28515625" style="270" customWidth="1"/>
    <col min="11784" max="11784" width="12.5703125" style="270" bestFit="1" customWidth="1"/>
    <col min="11785" max="11785" width="8.5703125" style="270" bestFit="1" customWidth="1"/>
    <col min="11786" max="11786" width="10.42578125" style="270" customWidth="1"/>
    <col min="11787" max="11787" width="10" style="270" bestFit="1" customWidth="1"/>
    <col min="11788" max="11788" width="11.7109375" style="270" bestFit="1" customWidth="1"/>
    <col min="11789" max="11789" width="5.28515625" style="270" customWidth="1"/>
    <col min="11790" max="11790" width="12.5703125" style="270" bestFit="1" customWidth="1"/>
    <col min="11791" max="11791" width="8.5703125" style="270" bestFit="1" customWidth="1"/>
    <col min="11792" max="11792" width="10" style="270" customWidth="1"/>
    <col min="11793" max="11793" width="10" style="270" bestFit="1" customWidth="1"/>
    <col min="11794" max="11794" width="11.7109375" style="270" bestFit="1" customWidth="1"/>
    <col min="11795" max="12032" width="4.85546875" style="270"/>
    <col min="12033" max="12033" width="3.85546875" style="270" customWidth="1"/>
    <col min="12034" max="12034" width="12.5703125" style="270" bestFit="1" customWidth="1"/>
    <col min="12035" max="12035" width="8.5703125" style="270" bestFit="1" customWidth="1"/>
    <col min="12036" max="12036" width="10" style="270" customWidth="1"/>
    <col min="12037" max="12037" width="10" style="270" bestFit="1" customWidth="1"/>
    <col min="12038" max="12038" width="11.42578125" style="270" bestFit="1" customWidth="1"/>
    <col min="12039" max="12039" width="6.28515625" style="270" customWidth="1"/>
    <col min="12040" max="12040" width="12.5703125" style="270" bestFit="1" customWidth="1"/>
    <col min="12041" max="12041" width="8.5703125" style="270" bestFit="1" customWidth="1"/>
    <col min="12042" max="12042" width="10.42578125" style="270" customWidth="1"/>
    <col min="12043" max="12043" width="10" style="270" bestFit="1" customWidth="1"/>
    <col min="12044" max="12044" width="11.7109375" style="270" bestFit="1" customWidth="1"/>
    <col min="12045" max="12045" width="5.28515625" style="270" customWidth="1"/>
    <col min="12046" max="12046" width="12.5703125" style="270" bestFit="1" customWidth="1"/>
    <col min="12047" max="12047" width="8.5703125" style="270" bestFit="1" customWidth="1"/>
    <col min="12048" max="12048" width="10" style="270" customWidth="1"/>
    <col min="12049" max="12049" width="10" style="270" bestFit="1" customWidth="1"/>
    <col min="12050" max="12050" width="11.7109375" style="270" bestFit="1" customWidth="1"/>
    <col min="12051" max="12288" width="4.85546875" style="270"/>
    <col min="12289" max="12289" width="3.85546875" style="270" customWidth="1"/>
    <col min="12290" max="12290" width="12.5703125" style="270" bestFit="1" customWidth="1"/>
    <col min="12291" max="12291" width="8.5703125" style="270" bestFit="1" customWidth="1"/>
    <col min="12292" max="12292" width="10" style="270" customWidth="1"/>
    <col min="12293" max="12293" width="10" style="270" bestFit="1" customWidth="1"/>
    <col min="12294" max="12294" width="11.42578125" style="270" bestFit="1" customWidth="1"/>
    <col min="12295" max="12295" width="6.28515625" style="270" customWidth="1"/>
    <col min="12296" max="12296" width="12.5703125" style="270" bestFit="1" customWidth="1"/>
    <col min="12297" max="12297" width="8.5703125" style="270" bestFit="1" customWidth="1"/>
    <col min="12298" max="12298" width="10.42578125" style="270" customWidth="1"/>
    <col min="12299" max="12299" width="10" style="270" bestFit="1" customWidth="1"/>
    <col min="12300" max="12300" width="11.7109375" style="270" bestFit="1" customWidth="1"/>
    <col min="12301" max="12301" width="5.28515625" style="270" customWidth="1"/>
    <col min="12302" max="12302" width="12.5703125" style="270" bestFit="1" customWidth="1"/>
    <col min="12303" max="12303" width="8.5703125" style="270" bestFit="1" customWidth="1"/>
    <col min="12304" max="12304" width="10" style="270" customWidth="1"/>
    <col min="12305" max="12305" width="10" style="270" bestFit="1" customWidth="1"/>
    <col min="12306" max="12306" width="11.7109375" style="270" bestFit="1" customWidth="1"/>
    <col min="12307" max="12544" width="4.85546875" style="270"/>
    <col min="12545" max="12545" width="3.85546875" style="270" customWidth="1"/>
    <col min="12546" max="12546" width="12.5703125" style="270" bestFit="1" customWidth="1"/>
    <col min="12547" max="12547" width="8.5703125" style="270" bestFit="1" customWidth="1"/>
    <col min="12548" max="12548" width="10" style="270" customWidth="1"/>
    <col min="12549" max="12549" width="10" style="270" bestFit="1" customWidth="1"/>
    <col min="12550" max="12550" width="11.42578125" style="270" bestFit="1" customWidth="1"/>
    <col min="12551" max="12551" width="6.28515625" style="270" customWidth="1"/>
    <col min="12552" max="12552" width="12.5703125" style="270" bestFit="1" customWidth="1"/>
    <col min="12553" max="12553" width="8.5703125" style="270" bestFit="1" customWidth="1"/>
    <col min="12554" max="12554" width="10.42578125" style="270" customWidth="1"/>
    <col min="12555" max="12555" width="10" style="270" bestFit="1" customWidth="1"/>
    <col min="12556" max="12556" width="11.7109375" style="270" bestFit="1" customWidth="1"/>
    <col min="12557" max="12557" width="5.28515625" style="270" customWidth="1"/>
    <col min="12558" max="12558" width="12.5703125" style="270" bestFit="1" customWidth="1"/>
    <col min="12559" max="12559" width="8.5703125" style="270" bestFit="1" customWidth="1"/>
    <col min="12560" max="12560" width="10" style="270" customWidth="1"/>
    <col min="12561" max="12561" width="10" style="270" bestFit="1" customWidth="1"/>
    <col min="12562" max="12562" width="11.7109375" style="270" bestFit="1" customWidth="1"/>
    <col min="12563" max="12800" width="4.85546875" style="270"/>
    <col min="12801" max="12801" width="3.85546875" style="270" customWidth="1"/>
    <col min="12802" max="12802" width="12.5703125" style="270" bestFit="1" customWidth="1"/>
    <col min="12803" max="12803" width="8.5703125" style="270" bestFit="1" customWidth="1"/>
    <col min="12804" max="12804" width="10" style="270" customWidth="1"/>
    <col min="12805" max="12805" width="10" style="270" bestFit="1" customWidth="1"/>
    <col min="12806" max="12806" width="11.42578125" style="270" bestFit="1" customWidth="1"/>
    <col min="12807" max="12807" width="6.28515625" style="270" customWidth="1"/>
    <col min="12808" max="12808" width="12.5703125" style="270" bestFit="1" customWidth="1"/>
    <col min="12809" max="12809" width="8.5703125" style="270" bestFit="1" customWidth="1"/>
    <col min="12810" max="12810" width="10.42578125" style="270" customWidth="1"/>
    <col min="12811" max="12811" width="10" style="270" bestFit="1" customWidth="1"/>
    <col min="12812" max="12812" width="11.7109375" style="270" bestFit="1" customWidth="1"/>
    <col min="12813" max="12813" width="5.28515625" style="270" customWidth="1"/>
    <col min="12814" max="12814" width="12.5703125" style="270" bestFit="1" customWidth="1"/>
    <col min="12815" max="12815" width="8.5703125" style="270" bestFit="1" customWidth="1"/>
    <col min="12816" max="12816" width="10" style="270" customWidth="1"/>
    <col min="12817" max="12817" width="10" style="270" bestFit="1" customWidth="1"/>
    <col min="12818" max="12818" width="11.7109375" style="270" bestFit="1" customWidth="1"/>
    <col min="12819" max="13056" width="4.85546875" style="270"/>
    <col min="13057" max="13057" width="3.85546875" style="270" customWidth="1"/>
    <col min="13058" max="13058" width="12.5703125" style="270" bestFit="1" customWidth="1"/>
    <col min="13059" max="13059" width="8.5703125" style="270" bestFit="1" customWidth="1"/>
    <col min="13060" max="13060" width="10" style="270" customWidth="1"/>
    <col min="13061" max="13061" width="10" style="270" bestFit="1" customWidth="1"/>
    <col min="13062" max="13062" width="11.42578125" style="270" bestFit="1" customWidth="1"/>
    <col min="13063" max="13063" width="6.28515625" style="270" customWidth="1"/>
    <col min="13064" max="13064" width="12.5703125" style="270" bestFit="1" customWidth="1"/>
    <col min="13065" max="13065" width="8.5703125" style="270" bestFit="1" customWidth="1"/>
    <col min="13066" max="13066" width="10.42578125" style="270" customWidth="1"/>
    <col min="13067" max="13067" width="10" style="270" bestFit="1" customWidth="1"/>
    <col min="13068" max="13068" width="11.7109375" style="270" bestFit="1" customWidth="1"/>
    <col min="13069" max="13069" width="5.28515625" style="270" customWidth="1"/>
    <col min="13070" max="13070" width="12.5703125" style="270" bestFit="1" customWidth="1"/>
    <col min="13071" max="13071" width="8.5703125" style="270" bestFit="1" customWidth="1"/>
    <col min="13072" max="13072" width="10" style="270" customWidth="1"/>
    <col min="13073" max="13073" width="10" style="270" bestFit="1" customWidth="1"/>
    <col min="13074" max="13074" width="11.7109375" style="270" bestFit="1" customWidth="1"/>
    <col min="13075" max="13312" width="4.85546875" style="270"/>
    <col min="13313" max="13313" width="3.85546875" style="270" customWidth="1"/>
    <col min="13314" max="13314" width="12.5703125" style="270" bestFit="1" customWidth="1"/>
    <col min="13315" max="13315" width="8.5703125" style="270" bestFit="1" customWidth="1"/>
    <col min="13316" max="13316" width="10" style="270" customWidth="1"/>
    <col min="13317" max="13317" width="10" style="270" bestFit="1" customWidth="1"/>
    <col min="13318" max="13318" width="11.42578125" style="270" bestFit="1" customWidth="1"/>
    <col min="13319" max="13319" width="6.28515625" style="270" customWidth="1"/>
    <col min="13320" max="13320" width="12.5703125" style="270" bestFit="1" customWidth="1"/>
    <col min="13321" max="13321" width="8.5703125" style="270" bestFit="1" customWidth="1"/>
    <col min="13322" max="13322" width="10.42578125" style="270" customWidth="1"/>
    <col min="13323" max="13323" width="10" style="270" bestFit="1" customWidth="1"/>
    <col min="13324" max="13324" width="11.7109375" style="270" bestFit="1" customWidth="1"/>
    <col min="13325" max="13325" width="5.28515625" style="270" customWidth="1"/>
    <col min="13326" max="13326" width="12.5703125" style="270" bestFit="1" customWidth="1"/>
    <col min="13327" max="13327" width="8.5703125" style="270" bestFit="1" customWidth="1"/>
    <col min="13328" max="13328" width="10" style="270" customWidth="1"/>
    <col min="13329" max="13329" width="10" style="270" bestFit="1" customWidth="1"/>
    <col min="13330" max="13330" width="11.7109375" style="270" bestFit="1" customWidth="1"/>
    <col min="13331" max="13568" width="4.85546875" style="270"/>
    <col min="13569" max="13569" width="3.85546875" style="270" customWidth="1"/>
    <col min="13570" max="13570" width="12.5703125" style="270" bestFit="1" customWidth="1"/>
    <col min="13571" max="13571" width="8.5703125" style="270" bestFit="1" customWidth="1"/>
    <col min="13572" max="13572" width="10" style="270" customWidth="1"/>
    <col min="13573" max="13573" width="10" style="270" bestFit="1" customWidth="1"/>
    <col min="13574" max="13574" width="11.42578125" style="270" bestFit="1" customWidth="1"/>
    <col min="13575" max="13575" width="6.28515625" style="270" customWidth="1"/>
    <col min="13576" max="13576" width="12.5703125" style="270" bestFit="1" customWidth="1"/>
    <col min="13577" max="13577" width="8.5703125" style="270" bestFit="1" customWidth="1"/>
    <col min="13578" max="13578" width="10.42578125" style="270" customWidth="1"/>
    <col min="13579" max="13579" width="10" style="270" bestFit="1" customWidth="1"/>
    <col min="13580" max="13580" width="11.7109375" style="270" bestFit="1" customWidth="1"/>
    <col min="13581" max="13581" width="5.28515625" style="270" customWidth="1"/>
    <col min="13582" max="13582" width="12.5703125" style="270" bestFit="1" customWidth="1"/>
    <col min="13583" max="13583" width="8.5703125" style="270" bestFit="1" customWidth="1"/>
    <col min="13584" max="13584" width="10" style="270" customWidth="1"/>
    <col min="13585" max="13585" width="10" style="270" bestFit="1" customWidth="1"/>
    <col min="13586" max="13586" width="11.7109375" style="270" bestFit="1" customWidth="1"/>
    <col min="13587" max="13824" width="4.85546875" style="270"/>
    <col min="13825" max="13825" width="3.85546875" style="270" customWidth="1"/>
    <col min="13826" max="13826" width="12.5703125" style="270" bestFit="1" customWidth="1"/>
    <col min="13827" max="13827" width="8.5703125" style="270" bestFit="1" customWidth="1"/>
    <col min="13828" max="13828" width="10" style="270" customWidth="1"/>
    <col min="13829" max="13829" width="10" style="270" bestFit="1" customWidth="1"/>
    <col min="13830" max="13830" width="11.42578125" style="270" bestFit="1" customWidth="1"/>
    <col min="13831" max="13831" width="6.28515625" style="270" customWidth="1"/>
    <col min="13832" max="13832" width="12.5703125" style="270" bestFit="1" customWidth="1"/>
    <col min="13833" max="13833" width="8.5703125" style="270" bestFit="1" customWidth="1"/>
    <col min="13834" max="13834" width="10.42578125" style="270" customWidth="1"/>
    <col min="13835" max="13835" width="10" style="270" bestFit="1" customWidth="1"/>
    <col min="13836" max="13836" width="11.7109375" style="270" bestFit="1" customWidth="1"/>
    <col min="13837" max="13837" width="5.28515625" style="270" customWidth="1"/>
    <col min="13838" max="13838" width="12.5703125" style="270" bestFit="1" customWidth="1"/>
    <col min="13839" max="13839" width="8.5703125" style="270" bestFit="1" customWidth="1"/>
    <col min="13840" max="13840" width="10" style="270" customWidth="1"/>
    <col min="13841" max="13841" width="10" style="270" bestFit="1" customWidth="1"/>
    <col min="13842" max="13842" width="11.7109375" style="270" bestFit="1" customWidth="1"/>
    <col min="13843" max="14080" width="4.85546875" style="270"/>
    <col min="14081" max="14081" width="3.85546875" style="270" customWidth="1"/>
    <col min="14082" max="14082" width="12.5703125" style="270" bestFit="1" customWidth="1"/>
    <col min="14083" max="14083" width="8.5703125" style="270" bestFit="1" customWidth="1"/>
    <col min="14084" max="14084" width="10" style="270" customWidth="1"/>
    <col min="14085" max="14085" width="10" style="270" bestFit="1" customWidth="1"/>
    <col min="14086" max="14086" width="11.42578125" style="270" bestFit="1" customWidth="1"/>
    <col min="14087" max="14087" width="6.28515625" style="270" customWidth="1"/>
    <col min="14088" max="14088" width="12.5703125" style="270" bestFit="1" customWidth="1"/>
    <col min="14089" max="14089" width="8.5703125" style="270" bestFit="1" customWidth="1"/>
    <col min="14090" max="14090" width="10.42578125" style="270" customWidth="1"/>
    <col min="14091" max="14091" width="10" style="270" bestFit="1" customWidth="1"/>
    <col min="14092" max="14092" width="11.7109375" style="270" bestFit="1" customWidth="1"/>
    <col min="14093" max="14093" width="5.28515625" style="270" customWidth="1"/>
    <col min="14094" max="14094" width="12.5703125" style="270" bestFit="1" customWidth="1"/>
    <col min="14095" max="14095" width="8.5703125" style="270" bestFit="1" customWidth="1"/>
    <col min="14096" max="14096" width="10" style="270" customWidth="1"/>
    <col min="14097" max="14097" width="10" style="270" bestFit="1" customWidth="1"/>
    <col min="14098" max="14098" width="11.7109375" style="270" bestFit="1" customWidth="1"/>
    <col min="14099" max="14336" width="4.85546875" style="270"/>
    <col min="14337" max="14337" width="3.85546875" style="270" customWidth="1"/>
    <col min="14338" max="14338" width="12.5703125" style="270" bestFit="1" customWidth="1"/>
    <col min="14339" max="14339" width="8.5703125" style="270" bestFit="1" customWidth="1"/>
    <col min="14340" max="14340" width="10" style="270" customWidth="1"/>
    <col min="14341" max="14341" width="10" style="270" bestFit="1" customWidth="1"/>
    <col min="14342" max="14342" width="11.42578125" style="270" bestFit="1" customWidth="1"/>
    <col min="14343" max="14343" width="6.28515625" style="270" customWidth="1"/>
    <col min="14344" max="14344" width="12.5703125" style="270" bestFit="1" customWidth="1"/>
    <col min="14345" max="14345" width="8.5703125" style="270" bestFit="1" customWidth="1"/>
    <col min="14346" max="14346" width="10.42578125" style="270" customWidth="1"/>
    <col min="14347" max="14347" width="10" style="270" bestFit="1" customWidth="1"/>
    <col min="14348" max="14348" width="11.7109375" style="270" bestFit="1" customWidth="1"/>
    <col min="14349" max="14349" width="5.28515625" style="270" customWidth="1"/>
    <col min="14350" max="14350" width="12.5703125" style="270" bestFit="1" customWidth="1"/>
    <col min="14351" max="14351" width="8.5703125" style="270" bestFit="1" customWidth="1"/>
    <col min="14352" max="14352" width="10" style="270" customWidth="1"/>
    <col min="14353" max="14353" width="10" style="270" bestFit="1" customWidth="1"/>
    <col min="14354" max="14354" width="11.7109375" style="270" bestFit="1" customWidth="1"/>
    <col min="14355" max="14592" width="4.85546875" style="270"/>
    <col min="14593" max="14593" width="3.85546875" style="270" customWidth="1"/>
    <col min="14594" max="14594" width="12.5703125" style="270" bestFit="1" customWidth="1"/>
    <col min="14595" max="14595" width="8.5703125" style="270" bestFit="1" customWidth="1"/>
    <col min="14596" max="14596" width="10" style="270" customWidth="1"/>
    <col min="14597" max="14597" width="10" style="270" bestFit="1" customWidth="1"/>
    <col min="14598" max="14598" width="11.42578125" style="270" bestFit="1" customWidth="1"/>
    <col min="14599" max="14599" width="6.28515625" style="270" customWidth="1"/>
    <col min="14600" max="14600" width="12.5703125" style="270" bestFit="1" customWidth="1"/>
    <col min="14601" max="14601" width="8.5703125" style="270" bestFit="1" customWidth="1"/>
    <col min="14602" max="14602" width="10.42578125" style="270" customWidth="1"/>
    <col min="14603" max="14603" width="10" style="270" bestFit="1" customWidth="1"/>
    <col min="14604" max="14604" width="11.7109375" style="270" bestFit="1" customWidth="1"/>
    <col min="14605" max="14605" width="5.28515625" style="270" customWidth="1"/>
    <col min="14606" max="14606" width="12.5703125" style="270" bestFit="1" customWidth="1"/>
    <col min="14607" max="14607" width="8.5703125" style="270" bestFit="1" customWidth="1"/>
    <col min="14608" max="14608" width="10" style="270" customWidth="1"/>
    <col min="14609" max="14609" width="10" style="270" bestFit="1" customWidth="1"/>
    <col min="14610" max="14610" width="11.7109375" style="270" bestFit="1" customWidth="1"/>
    <col min="14611" max="14848" width="4.85546875" style="270"/>
    <col min="14849" max="14849" width="3.85546875" style="270" customWidth="1"/>
    <col min="14850" max="14850" width="12.5703125" style="270" bestFit="1" customWidth="1"/>
    <col min="14851" max="14851" width="8.5703125" style="270" bestFit="1" customWidth="1"/>
    <col min="14852" max="14852" width="10" style="270" customWidth="1"/>
    <col min="14853" max="14853" width="10" style="270" bestFit="1" customWidth="1"/>
    <col min="14854" max="14854" width="11.42578125" style="270" bestFit="1" customWidth="1"/>
    <col min="14855" max="14855" width="6.28515625" style="270" customWidth="1"/>
    <col min="14856" max="14856" width="12.5703125" style="270" bestFit="1" customWidth="1"/>
    <col min="14857" max="14857" width="8.5703125" style="270" bestFit="1" customWidth="1"/>
    <col min="14858" max="14858" width="10.42578125" style="270" customWidth="1"/>
    <col min="14859" max="14859" width="10" style="270" bestFit="1" customWidth="1"/>
    <col min="14860" max="14860" width="11.7109375" style="270" bestFit="1" customWidth="1"/>
    <col min="14861" max="14861" width="5.28515625" style="270" customWidth="1"/>
    <col min="14862" max="14862" width="12.5703125" style="270" bestFit="1" customWidth="1"/>
    <col min="14863" max="14863" width="8.5703125" style="270" bestFit="1" customWidth="1"/>
    <col min="14864" max="14864" width="10" style="270" customWidth="1"/>
    <col min="14865" max="14865" width="10" style="270" bestFit="1" customWidth="1"/>
    <col min="14866" max="14866" width="11.7109375" style="270" bestFit="1" customWidth="1"/>
    <col min="14867" max="15104" width="4.85546875" style="270"/>
    <col min="15105" max="15105" width="3.85546875" style="270" customWidth="1"/>
    <col min="15106" max="15106" width="12.5703125" style="270" bestFit="1" customWidth="1"/>
    <col min="15107" max="15107" width="8.5703125" style="270" bestFit="1" customWidth="1"/>
    <col min="15108" max="15108" width="10" style="270" customWidth="1"/>
    <col min="15109" max="15109" width="10" style="270" bestFit="1" customWidth="1"/>
    <col min="15110" max="15110" width="11.42578125" style="270" bestFit="1" customWidth="1"/>
    <col min="15111" max="15111" width="6.28515625" style="270" customWidth="1"/>
    <col min="15112" max="15112" width="12.5703125" style="270" bestFit="1" customWidth="1"/>
    <col min="15113" max="15113" width="8.5703125" style="270" bestFit="1" customWidth="1"/>
    <col min="15114" max="15114" width="10.42578125" style="270" customWidth="1"/>
    <col min="15115" max="15115" width="10" style="270" bestFit="1" customWidth="1"/>
    <col min="15116" max="15116" width="11.7109375" style="270" bestFit="1" customWidth="1"/>
    <col min="15117" max="15117" width="5.28515625" style="270" customWidth="1"/>
    <col min="15118" max="15118" width="12.5703125" style="270" bestFit="1" customWidth="1"/>
    <col min="15119" max="15119" width="8.5703125" style="270" bestFit="1" customWidth="1"/>
    <col min="15120" max="15120" width="10" style="270" customWidth="1"/>
    <col min="15121" max="15121" width="10" style="270" bestFit="1" customWidth="1"/>
    <col min="15122" max="15122" width="11.7109375" style="270" bestFit="1" customWidth="1"/>
    <col min="15123" max="15360" width="4.85546875" style="270"/>
    <col min="15361" max="15361" width="3.85546875" style="270" customWidth="1"/>
    <col min="15362" max="15362" width="12.5703125" style="270" bestFit="1" customWidth="1"/>
    <col min="15363" max="15363" width="8.5703125" style="270" bestFit="1" customWidth="1"/>
    <col min="15364" max="15364" width="10" style="270" customWidth="1"/>
    <col min="15365" max="15365" width="10" style="270" bestFit="1" customWidth="1"/>
    <col min="15366" max="15366" width="11.42578125" style="270" bestFit="1" customWidth="1"/>
    <col min="15367" max="15367" width="6.28515625" style="270" customWidth="1"/>
    <col min="15368" max="15368" width="12.5703125" style="270" bestFit="1" customWidth="1"/>
    <col min="15369" max="15369" width="8.5703125" style="270" bestFit="1" customWidth="1"/>
    <col min="15370" max="15370" width="10.42578125" style="270" customWidth="1"/>
    <col min="15371" max="15371" width="10" style="270" bestFit="1" customWidth="1"/>
    <col min="15372" max="15372" width="11.7109375" style="270" bestFit="1" customWidth="1"/>
    <col min="15373" max="15373" width="5.28515625" style="270" customWidth="1"/>
    <col min="15374" max="15374" width="12.5703125" style="270" bestFit="1" customWidth="1"/>
    <col min="15375" max="15375" width="8.5703125" style="270" bestFit="1" customWidth="1"/>
    <col min="15376" max="15376" width="10" style="270" customWidth="1"/>
    <col min="15377" max="15377" width="10" style="270" bestFit="1" customWidth="1"/>
    <col min="15378" max="15378" width="11.7109375" style="270" bestFit="1" customWidth="1"/>
    <col min="15379" max="15616" width="4.85546875" style="270"/>
    <col min="15617" max="15617" width="3.85546875" style="270" customWidth="1"/>
    <col min="15618" max="15618" width="12.5703125" style="270" bestFit="1" customWidth="1"/>
    <col min="15619" max="15619" width="8.5703125" style="270" bestFit="1" customWidth="1"/>
    <col min="15620" max="15620" width="10" style="270" customWidth="1"/>
    <col min="15621" max="15621" width="10" style="270" bestFit="1" customWidth="1"/>
    <col min="15622" max="15622" width="11.42578125" style="270" bestFit="1" customWidth="1"/>
    <col min="15623" max="15623" width="6.28515625" style="270" customWidth="1"/>
    <col min="15624" max="15624" width="12.5703125" style="270" bestFit="1" customWidth="1"/>
    <col min="15625" max="15625" width="8.5703125" style="270" bestFit="1" customWidth="1"/>
    <col min="15626" max="15626" width="10.42578125" style="270" customWidth="1"/>
    <col min="15627" max="15627" width="10" style="270" bestFit="1" customWidth="1"/>
    <col min="15628" max="15628" width="11.7109375" style="270" bestFit="1" customWidth="1"/>
    <col min="15629" max="15629" width="5.28515625" style="270" customWidth="1"/>
    <col min="15630" max="15630" width="12.5703125" style="270" bestFit="1" customWidth="1"/>
    <col min="15631" max="15631" width="8.5703125" style="270" bestFit="1" customWidth="1"/>
    <col min="15632" max="15632" width="10" style="270" customWidth="1"/>
    <col min="15633" max="15633" width="10" style="270" bestFit="1" customWidth="1"/>
    <col min="15634" max="15634" width="11.7109375" style="270" bestFit="1" customWidth="1"/>
    <col min="15635" max="15872" width="4.85546875" style="270"/>
    <col min="15873" max="15873" width="3.85546875" style="270" customWidth="1"/>
    <col min="15874" max="15874" width="12.5703125" style="270" bestFit="1" customWidth="1"/>
    <col min="15875" max="15875" width="8.5703125" style="270" bestFit="1" customWidth="1"/>
    <col min="15876" max="15876" width="10" style="270" customWidth="1"/>
    <col min="15877" max="15877" width="10" style="270" bestFit="1" customWidth="1"/>
    <col min="15878" max="15878" width="11.42578125" style="270" bestFit="1" customWidth="1"/>
    <col min="15879" max="15879" width="6.28515625" style="270" customWidth="1"/>
    <col min="15880" max="15880" width="12.5703125" style="270" bestFit="1" customWidth="1"/>
    <col min="15881" max="15881" width="8.5703125" style="270" bestFit="1" customWidth="1"/>
    <col min="15882" max="15882" width="10.42578125" style="270" customWidth="1"/>
    <col min="15883" max="15883" width="10" style="270" bestFit="1" customWidth="1"/>
    <col min="15884" max="15884" width="11.7109375" style="270" bestFit="1" customWidth="1"/>
    <col min="15885" max="15885" width="5.28515625" style="270" customWidth="1"/>
    <col min="15886" max="15886" width="12.5703125" style="270" bestFit="1" customWidth="1"/>
    <col min="15887" max="15887" width="8.5703125" style="270" bestFit="1" customWidth="1"/>
    <col min="15888" max="15888" width="10" style="270" customWidth="1"/>
    <col min="15889" max="15889" width="10" style="270" bestFit="1" customWidth="1"/>
    <col min="15890" max="15890" width="11.7109375" style="270" bestFit="1" customWidth="1"/>
    <col min="15891" max="16128" width="4.85546875" style="270"/>
    <col min="16129" max="16129" width="3.85546875" style="270" customWidth="1"/>
    <col min="16130" max="16130" width="12.5703125" style="270" bestFit="1" customWidth="1"/>
    <col min="16131" max="16131" width="8.5703125" style="270" bestFit="1" customWidth="1"/>
    <col min="16132" max="16132" width="10" style="270" customWidth="1"/>
    <col min="16133" max="16133" width="10" style="270" bestFit="1" customWidth="1"/>
    <col min="16134" max="16134" width="11.42578125" style="270" bestFit="1" customWidth="1"/>
    <col min="16135" max="16135" width="6.28515625" style="270" customWidth="1"/>
    <col min="16136" max="16136" width="12.5703125" style="270" bestFit="1" customWidth="1"/>
    <col min="16137" max="16137" width="8.5703125" style="270" bestFit="1" customWidth="1"/>
    <col min="16138" max="16138" width="10.42578125" style="270" customWidth="1"/>
    <col min="16139" max="16139" width="10" style="270" bestFit="1" customWidth="1"/>
    <col min="16140" max="16140" width="11.7109375" style="270" bestFit="1" customWidth="1"/>
    <col min="16141" max="16141" width="5.28515625" style="270" customWidth="1"/>
    <col min="16142" max="16142" width="12.5703125" style="270" bestFit="1" customWidth="1"/>
    <col min="16143" max="16143" width="8.5703125" style="270" bestFit="1" customWidth="1"/>
    <col min="16144" max="16144" width="10" style="270" customWidth="1"/>
    <col min="16145" max="16145" width="10" style="270" bestFit="1" customWidth="1"/>
    <col min="16146" max="16146" width="11.7109375" style="270" bestFit="1" customWidth="1"/>
    <col min="16147" max="16384" width="4.85546875" style="270"/>
  </cols>
  <sheetData>
    <row r="2" spans="2:18" x14ac:dyDescent="0.3">
      <c r="B2" s="434" t="s">
        <v>170</v>
      </c>
      <c r="C2" s="435"/>
      <c r="D2" s="435"/>
      <c r="E2" s="435"/>
      <c r="F2" s="435"/>
      <c r="G2" s="435"/>
      <c r="H2" s="435"/>
      <c r="I2" s="435"/>
      <c r="J2" s="435"/>
      <c r="K2" s="435"/>
      <c r="L2" s="435"/>
      <c r="M2" s="435"/>
      <c r="N2" s="435"/>
      <c r="O2" s="435"/>
      <c r="P2" s="435"/>
      <c r="Q2" s="435"/>
      <c r="R2" s="435"/>
    </row>
    <row r="3" spans="2:18" x14ac:dyDescent="0.3">
      <c r="B3" s="271"/>
      <c r="C3" s="271"/>
      <c r="D3" s="271"/>
      <c r="E3" s="271"/>
      <c r="F3" s="271"/>
    </row>
    <row r="4" spans="2:18" x14ac:dyDescent="0.3">
      <c r="B4" s="436" t="s">
        <v>49</v>
      </c>
      <c r="C4" s="436"/>
      <c r="D4" s="436"/>
      <c r="E4" s="436"/>
      <c r="F4" s="437"/>
      <c r="H4" s="436" t="s">
        <v>151</v>
      </c>
      <c r="I4" s="436"/>
      <c r="J4" s="436"/>
      <c r="K4" s="436"/>
      <c r="L4" s="438"/>
      <c r="N4" s="436" t="s">
        <v>168</v>
      </c>
      <c r="O4" s="436"/>
      <c r="P4" s="436"/>
      <c r="Q4" s="436"/>
      <c r="R4" s="438"/>
    </row>
    <row r="5" spans="2:18" ht="49.5" x14ac:dyDescent="0.3">
      <c r="B5" s="272" t="s">
        <v>171</v>
      </c>
      <c r="C5" s="272" t="s">
        <v>172</v>
      </c>
      <c r="D5" s="272" t="s">
        <v>173</v>
      </c>
      <c r="E5" s="272" t="s">
        <v>174</v>
      </c>
      <c r="F5" s="272" t="s">
        <v>175</v>
      </c>
      <c r="H5" s="272" t="s">
        <v>171</v>
      </c>
      <c r="I5" s="272" t="s">
        <v>172</v>
      </c>
      <c r="J5" s="272" t="s">
        <v>173</v>
      </c>
      <c r="K5" s="272" t="s">
        <v>174</v>
      </c>
      <c r="L5" s="272" t="s">
        <v>175</v>
      </c>
      <c r="N5" s="272" t="s">
        <v>171</v>
      </c>
      <c r="O5" s="272" t="s">
        <v>172</v>
      </c>
      <c r="P5" s="272" t="s">
        <v>173</v>
      </c>
      <c r="Q5" s="272" t="s">
        <v>174</v>
      </c>
      <c r="R5" s="272" t="s">
        <v>175</v>
      </c>
    </row>
    <row r="6" spans="2:18" ht="49.5" x14ac:dyDescent="0.3">
      <c r="B6" s="273" t="s">
        <v>176</v>
      </c>
      <c r="C6" s="274">
        <v>4</v>
      </c>
      <c r="D6" s="275" t="s">
        <v>177</v>
      </c>
      <c r="E6" s="276">
        <v>279.73</v>
      </c>
      <c r="F6" s="277">
        <f>E6*C6</f>
        <v>1118.92</v>
      </c>
      <c r="H6" s="273" t="s">
        <v>176</v>
      </c>
      <c r="I6" s="278">
        <v>4</v>
      </c>
      <c r="J6" s="275" t="s">
        <v>177</v>
      </c>
      <c r="K6" s="276">
        <v>279.73</v>
      </c>
      <c r="L6" s="277">
        <f t="shared" ref="L6:L11" si="0">I6*K6</f>
        <v>1118.92</v>
      </c>
      <c r="N6" s="273" t="s">
        <v>178</v>
      </c>
      <c r="O6" s="278">
        <v>4</v>
      </c>
      <c r="P6" s="275" t="s">
        <v>177</v>
      </c>
      <c r="Q6" s="276">
        <v>279.73</v>
      </c>
      <c r="R6" s="277">
        <f t="shared" ref="R6:R12" si="1">O6*Q6</f>
        <v>1118.92</v>
      </c>
    </row>
    <row r="7" spans="2:18" x14ac:dyDescent="0.3">
      <c r="B7" s="273" t="s">
        <v>179</v>
      </c>
      <c r="C7" s="279">
        <v>4</v>
      </c>
      <c r="D7" s="275" t="s">
        <v>177</v>
      </c>
      <c r="E7" s="276">
        <v>77.040000000000006</v>
      </c>
      <c r="F7" s="277">
        <f>E7*C7</f>
        <v>308.16000000000003</v>
      </c>
      <c r="H7" s="273" t="s">
        <v>179</v>
      </c>
      <c r="I7" s="278">
        <v>4</v>
      </c>
      <c r="J7" s="275" t="s">
        <v>177</v>
      </c>
      <c r="K7" s="276">
        <v>77.040000000000006</v>
      </c>
      <c r="L7" s="277">
        <f t="shared" si="0"/>
        <v>308.16000000000003</v>
      </c>
      <c r="N7" s="273" t="s">
        <v>180</v>
      </c>
      <c r="O7" s="279">
        <v>4</v>
      </c>
      <c r="P7" s="275" t="s">
        <v>177</v>
      </c>
      <c r="Q7" s="276">
        <v>99</v>
      </c>
      <c r="R7" s="277">
        <f t="shared" si="1"/>
        <v>396</v>
      </c>
    </row>
    <row r="8" spans="2:18" x14ac:dyDescent="0.3">
      <c r="B8" s="273" t="s">
        <v>181</v>
      </c>
      <c r="C8" s="279">
        <v>4</v>
      </c>
      <c r="D8" s="275" t="s">
        <v>177</v>
      </c>
      <c r="E8" s="276">
        <v>48.16</v>
      </c>
      <c r="F8" s="277">
        <f>E8*C8</f>
        <v>192.64</v>
      </c>
      <c r="H8" s="273" t="s">
        <v>180</v>
      </c>
      <c r="I8" s="278">
        <v>4</v>
      </c>
      <c r="J8" s="275" t="s">
        <v>177</v>
      </c>
      <c r="K8" s="276">
        <v>99</v>
      </c>
      <c r="L8" s="277">
        <f t="shared" si="0"/>
        <v>396</v>
      </c>
      <c r="N8" s="273" t="s">
        <v>182</v>
      </c>
      <c r="O8" s="278">
        <v>4</v>
      </c>
      <c r="P8" s="275" t="s">
        <v>183</v>
      </c>
      <c r="Q8" s="276">
        <v>22.5</v>
      </c>
      <c r="R8" s="277">
        <f t="shared" si="1"/>
        <v>90</v>
      </c>
    </row>
    <row r="9" spans="2:18" x14ac:dyDescent="0.3">
      <c r="B9" s="273" t="s">
        <v>182</v>
      </c>
      <c r="C9" s="279">
        <v>4</v>
      </c>
      <c r="D9" s="275" t="s">
        <v>183</v>
      </c>
      <c r="E9" s="276">
        <v>27.5</v>
      </c>
      <c r="F9" s="277">
        <f>E9*C9</f>
        <v>110</v>
      </c>
      <c r="H9" s="273" t="s">
        <v>182</v>
      </c>
      <c r="I9" s="278">
        <v>4</v>
      </c>
      <c r="J9" s="275" t="s">
        <v>183</v>
      </c>
      <c r="K9" s="276">
        <v>27.5</v>
      </c>
      <c r="L9" s="277">
        <f t="shared" si="0"/>
        <v>110</v>
      </c>
      <c r="N9" s="280" t="s">
        <v>184</v>
      </c>
      <c r="O9" s="278">
        <v>4</v>
      </c>
      <c r="P9" s="275" t="s">
        <v>183</v>
      </c>
      <c r="Q9" s="276">
        <v>184.84</v>
      </c>
      <c r="R9" s="277">
        <f t="shared" si="1"/>
        <v>739.36</v>
      </c>
    </row>
    <row r="10" spans="2:18" x14ac:dyDescent="0.3">
      <c r="B10" s="280" t="s">
        <v>184</v>
      </c>
      <c r="C10" s="274">
        <v>4</v>
      </c>
      <c r="D10" s="275" t="s">
        <v>183</v>
      </c>
      <c r="E10" s="281">
        <v>188.6</v>
      </c>
      <c r="F10" s="282">
        <f>E10*C10</f>
        <v>754.4</v>
      </c>
      <c r="H10" s="280" t="s">
        <v>184</v>
      </c>
      <c r="I10" s="278">
        <v>4</v>
      </c>
      <c r="J10" s="275" t="s">
        <v>183</v>
      </c>
      <c r="K10" s="276">
        <v>188.6</v>
      </c>
      <c r="L10" s="277">
        <f t="shared" si="0"/>
        <v>754.4</v>
      </c>
      <c r="N10" s="283" t="s">
        <v>185</v>
      </c>
      <c r="O10" s="278">
        <v>4</v>
      </c>
      <c r="P10" s="275" t="s">
        <v>177</v>
      </c>
      <c r="Q10" s="281">
        <v>61.84</v>
      </c>
      <c r="R10" s="277">
        <f t="shared" si="1"/>
        <v>247.36</v>
      </c>
    </row>
    <row r="11" spans="2:18" ht="33" x14ac:dyDescent="0.3">
      <c r="B11" s="280" t="s">
        <v>186</v>
      </c>
      <c r="C11" s="274">
        <v>4</v>
      </c>
      <c r="D11" s="275" t="s">
        <v>183</v>
      </c>
      <c r="E11" s="281">
        <v>11.3</v>
      </c>
      <c r="F11" s="282">
        <f>(E11*C11/2)+1</f>
        <v>23.6</v>
      </c>
      <c r="H11" s="280" t="s">
        <v>187</v>
      </c>
      <c r="I11" s="284">
        <v>2</v>
      </c>
      <c r="J11" s="275" t="s">
        <v>177</v>
      </c>
      <c r="K11" s="281">
        <v>10.5</v>
      </c>
      <c r="L11" s="282">
        <f t="shared" si="0"/>
        <v>21</v>
      </c>
      <c r="N11" s="280" t="s">
        <v>188</v>
      </c>
      <c r="O11" s="284">
        <v>4</v>
      </c>
      <c r="P11" s="275" t="s">
        <v>177</v>
      </c>
      <c r="Q11" s="281">
        <v>87.09</v>
      </c>
      <c r="R11" s="277">
        <f t="shared" si="1"/>
        <v>348.36</v>
      </c>
    </row>
    <row r="12" spans="2:18" x14ac:dyDescent="0.3">
      <c r="B12" s="439" t="s">
        <v>189</v>
      </c>
      <c r="C12" s="440"/>
      <c r="D12" s="440"/>
      <c r="E12" s="441"/>
      <c r="F12" s="285">
        <f>SUM(F6:F11)</f>
        <v>2507.7200000000003</v>
      </c>
      <c r="H12" s="442" t="s">
        <v>189</v>
      </c>
      <c r="I12" s="443"/>
      <c r="J12" s="443"/>
      <c r="K12" s="444"/>
      <c r="L12" s="286">
        <f>SUM(L6:L11)</f>
        <v>2708.48</v>
      </c>
      <c r="N12" s="280" t="s">
        <v>190</v>
      </c>
      <c r="O12" s="284">
        <v>4</v>
      </c>
      <c r="P12" s="275" t="s">
        <v>177</v>
      </c>
      <c r="Q12" s="281">
        <v>28.44</v>
      </c>
      <c r="R12" s="277">
        <f t="shared" si="1"/>
        <v>113.76</v>
      </c>
    </row>
    <row r="13" spans="2:18" x14ac:dyDescent="0.3">
      <c r="B13" s="445" t="s">
        <v>191</v>
      </c>
      <c r="C13" s="445"/>
      <c r="D13" s="445"/>
      <c r="E13" s="445"/>
      <c r="F13" s="287">
        <f>F12/12</f>
        <v>208.97666666666669</v>
      </c>
      <c r="H13" s="445" t="s">
        <v>191</v>
      </c>
      <c r="I13" s="445"/>
      <c r="J13" s="445"/>
      <c r="K13" s="445"/>
      <c r="L13" s="287">
        <f>L12/12</f>
        <v>225.70666666666668</v>
      </c>
      <c r="N13" s="442" t="s">
        <v>189</v>
      </c>
      <c r="O13" s="443"/>
      <c r="P13" s="443"/>
      <c r="Q13" s="444"/>
      <c r="R13" s="288">
        <f>SUM(R6:R12)</f>
        <v>3053.7600000000007</v>
      </c>
    </row>
    <row r="14" spans="2:18" x14ac:dyDescent="0.3">
      <c r="N14" s="445" t="s">
        <v>191</v>
      </c>
      <c r="O14" s="445"/>
      <c r="P14" s="445"/>
      <c r="Q14" s="445"/>
      <c r="R14" s="287">
        <f>R13/12</f>
        <v>254.48000000000005</v>
      </c>
    </row>
    <row r="16" spans="2:18" x14ac:dyDescent="0.3">
      <c r="B16" s="446"/>
      <c r="C16" s="446"/>
      <c r="D16" s="446"/>
      <c r="E16" s="446"/>
      <c r="F16" s="446"/>
      <c r="N16" s="447"/>
      <c r="O16" s="447"/>
      <c r="P16" s="447"/>
      <c r="Q16" s="447"/>
      <c r="R16" s="447"/>
    </row>
  </sheetData>
  <mergeCells count="12">
    <mergeCell ref="B13:E13"/>
    <mergeCell ref="H13:K13"/>
    <mergeCell ref="N13:Q13"/>
    <mergeCell ref="N14:Q14"/>
    <mergeCell ref="B16:F16"/>
    <mergeCell ref="N16:R16"/>
    <mergeCell ref="B2:R2"/>
    <mergeCell ref="B4:F4"/>
    <mergeCell ref="H4:L4"/>
    <mergeCell ref="N4:R4"/>
    <mergeCell ref="B12:E12"/>
    <mergeCell ref="H12:K12"/>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75DF3-22AA-4B98-91E8-BF44AC4FFCAE}">
  <dimension ref="B1:I18"/>
  <sheetViews>
    <sheetView workbookViewId="0">
      <selection activeCell="G16" sqref="G16"/>
    </sheetView>
  </sheetViews>
  <sheetFormatPr defaultRowHeight="12.75" x14ac:dyDescent="0.2"/>
  <cols>
    <col min="1" max="1" width="9.140625" style="289"/>
    <col min="2" max="2" width="4.5703125" style="289" bestFit="1" customWidth="1"/>
    <col min="3" max="3" width="55.28515625" style="289" customWidth="1"/>
    <col min="4" max="4" width="9.140625" style="289"/>
    <col min="5" max="5" width="14.7109375" style="289" customWidth="1"/>
    <col min="6" max="6" width="9.140625" style="289"/>
    <col min="7" max="8" width="17.85546875" style="289" customWidth="1"/>
    <col min="9" max="9" width="8.85546875" style="289" customWidth="1"/>
    <col min="10" max="11" width="9.140625" style="289"/>
    <col min="12" max="12" width="13.5703125" style="289" customWidth="1"/>
    <col min="13" max="257" width="9.140625" style="289"/>
    <col min="258" max="258" width="4.5703125" style="289" bestFit="1" customWidth="1"/>
    <col min="259" max="259" width="55.28515625" style="289" customWidth="1"/>
    <col min="260" max="260" width="9.140625" style="289"/>
    <col min="261" max="261" width="14.7109375" style="289" customWidth="1"/>
    <col min="262" max="262" width="9.140625" style="289"/>
    <col min="263" max="264" width="17.85546875" style="289" customWidth="1"/>
    <col min="265" max="265" width="8.85546875" style="289" customWidth="1"/>
    <col min="266" max="267" width="9.140625" style="289"/>
    <col min="268" max="268" width="13.5703125" style="289" customWidth="1"/>
    <col min="269" max="513" width="9.140625" style="289"/>
    <col min="514" max="514" width="4.5703125" style="289" bestFit="1" customWidth="1"/>
    <col min="515" max="515" width="55.28515625" style="289" customWidth="1"/>
    <col min="516" max="516" width="9.140625" style="289"/>
    <col min="517" max="517" width="14.7109375" style="289" customWidth="1"/>
    <col min="518" max="518" width="9.140625" style="289"/>
    <col min="519" max="520" width="17.85546875" style="289" customWidth="1"/>
    <col min="521" max="521" width="8.85546875" style="289" customWidth="1"/>
    <col min="522" max="523" width="9.140625" style="289"/>
    <col min="524" max="524" width="13.5703125" style="289" customWidth="1"/>
    <col min="525" max="769" width="9.140625" style="289"/>
    <col min="770" max="770" width="4.5703125" style="289" bestFit="1" customWidth="1"/>
    <col min="771" max="771" width="55.28515625" style="289" customWidth="1"/>
    <col min="772" max="772" width="9.140625" style="289"/>
    <col min="773" max="773" width="14.7109375" style="289" customWidth="1"/>
    <col min="774" max="774" width="9.140625" style="289"/>
    <col min="775" max="776" width="17.85546875" style="289" customWidth="1"/>
    <col min="777" max="777" width="8.85546875" style="289" customWidth="1"/>
    <col min="778" max="779" width="9.140625" style="289"/>
    <col min="780" max="780" width="13.5703125" style="289" customWidth="1"/>
    <col min="781" max="1025" width="9.140625" style="289"/>
    <col min="1026" max="1026" width="4.5703125" style="289" bestFit="1" customWidth="1"/>
    <col min="1027" max="1027" width="55.28515625" style="289" customWidth="1"/>
    <col min="1028" max="1028" width="9.140625" style="289"/>
    <col min="1029" max="1029" width="14.7109375" style="289" customWidth="1"/>
    <col min="1030" max="1030" width="9.140625" style="289"/>
    <col min="1031" max="1032" width="17.85546875" style="289" customWidth="1"/>
    <col min="1033" max="1033" width="8.85546875" style="289" customWidth="1"/>
    <col min="1034" max="1035" width="9.140625" style="289"/>
    <col min="1036" max="1036" width="13.5703125" style="289" customWidth="1"/>
    <col min="1037" max="1281" width="9.140625" style="289"/>
    <col min="1282" max="1282" width="4.5703125" style="289" bestFit="1" customWidth="1"/>
    <col min="1283" max="1283" width="55.28515625" style="289" customWidth="1"/>
    <col min="1284" max="1284" width="9.140625" style="289"/>
    <col min="1285" max="1285" width="14.7109375" style="289" customWidth="1"/>
    <col min="1286" max="1286" width="9.140625" style="289"/>
    <col min="1287" max="1288" width="17.85546875" style="289" customWidth="1"/>
    <col min="1289" max="1289" width="8.85546875" style="289" customWidth="1"/>
    <col min="1290" max="1291" width="9.140625" style="289"/>
    <col min="1292" max="1292" width="13.5703125" style="289" customWidth="1"/>
    <col min="1293" max="1537" width="9.140625" style="289"/>
    <col min="1538" max="1538" width="4.5703125" style="289" bestFit="1" customWidth="1"/>
    <col min="1539" max="1539" width="55.28515625" style="289" customWidth="1"/>
    <col min="1540" max="1540" width="9.140625" style="289"/>
    <col min="1541" max="1541" width="14.7109375" style="289" customWidth="1"/>
    <col min="1542" max="1542" width="9.140625" style="289"/>
    <col min="1543" max="1544" width="17.85546875" style="289" customWidth="1"/>
    <col min="1545" max="1545" width="8.85546875" style="289" customWidth="1"/>
    <col min="1546" max="1547" width="9.140625" style="289"/>
    <col min="1548" max="1548" width="13.5703125" style="289" customWidth="1"/>
    <col min="1549" max="1793" width="9.140625" style="289"/>
    <col min="1794" max="1794" width="4.5703125" style="289" bestFit="1" customWidth="1"/>
    <col min="1795" max="1795" width="55.28515625" style="289" customWidth="1"/>
    <col min="1796" max="1796" width="9.140625" style="289"/>
    <col min="1797" max="1797" width="14.7109375" style="289" customWidth="1"/>
    <col min="1798" max="1798" width="9.140625" style="289"/>
    <col min="1799" max="1800" width="17.85546875" style="289" customWidth="1"/>
    <col min="1801" max="1801" width="8.85546875" style="289" customWidth="1"/>
    <col min="1802" max="1803" width="9.140625" style="289"/>
    <col min="1804" max="1804" width="13.5703125" style="289" customWidth="1"/>
    <col min="1805" max="2049" width="9.140625" style="289"/>
    <col min="2050" max="2050" width="4.5703125" style="289" bestFit="1" customWidth="1"/>
    <col min="2051" max="2051" width="55.28515625" style="289" customWidth="1"/>
    <col min="2052" max="2052" width="9.140625" style="289"/>
    <col min="2053" max="2053" width="14.7109375" style="289" customWidth="1"/>
    <col min="2054" max="2054" width="9.140625" style="289"/>
    <col min="2055" max="2056" width="17.85546875" style="289" customWidth="1"/>
    <col min="2057" max="2057" width="8.85546875" style="289" customWidth="1"/>
    <col min="2058" max="2059" width="9.140625" style="289"/>
    <col min="2060" max="2060" width="13.5703125" style="289" customWidth="1"/>
    <col min="2061" max="2305" width="9.140625" style="289"/>
    <col min="2306" max="2306" width="4.5703125" style="289" bestFit="1" customWidth="1"/>
    <col min="2307" max="2307" width="55.28515625" style="289" customWidth="1"/>
    <col min="2308" max="2308" width="9.140625" style="289"/>
    <col min="2309" max="2309" width="14.7109375" style="289" customWidth="1"/>
    <col min="2310" max="2310" width="9.140625" style="289"/>
    <col min="2311" max="2312" width="17.85546875" style="289" customWidth="1"/>
    <col min="2313" max="2313" width="8.85546875" style="289" customWidth="1"/>
    <col min="2314" max="2315" width="9.140625" style="289"/>
    <col min="2316" max="2316" width="13.5703125" style="289" customWidth="1"/>
    <col min="2317" max="2561" width="9.140625" style="289"/>
    <col min="2562" max="2562" width="4.5703125" style="289" bestFit="1" customWidth="1"/>
    <col min="2563" max="2563" width="55.28515625" style="289" customWidth="1"/>
    <col min="2564" max="2564" width="9.140625" style="289"/>
    <col min="2565" max="2565" width="14.7109375" style="289" customWidth="1"/>
    <col min="2566" max="2566" width="9.140625" style="289"/>
    <col min="2567" max="2568" width="17.85546875" style="289" customWidth="1"/>
    <col min="2569" max="2569" width="8.85546875" style="289" customWidth="1"/>
    <col min="2570" max="2571" width="9.140625" style="289"/>
    <col min="2572" max="2572" width="13.5703125" style="289" customWidth="1"/>
    <col min="2573" max="2817" width="9.140625" style="289"/>
    <col min="2818" max="2818" width="4.5703125" style="289" bestFit="1" customWidth="1"/>
    <col min="2819" max="2819" width="55.28515625" style="289" customWidth="1"/>
    <col min="2820" max="2820" width="9.140625" style="289"/>
    <col min="2821" max="2821" width="14.7109375" style="289" customWidth="1"/>
    <col min="2822" max="2822" width="9.140625" style="289"/>
    <col min="2823" max="2824" width="17.85546875" style="289" customWidth="1"/>
    <col min="2825" max="2825" width="8.85546875" style="289" customWidth="1"/>
    <col min="2826" max="2827" width="9.140625" style="289"/>
    <col min="2828" max="2828" width="13.5703125" style="289" customWidth="1"/>
    <col min="2829" max="3073" width="9.140625" style="289"/>
    <col min="3074" max="3074" width="4.5703125" style="289" bestFit="1" customWidth="1"/>
    <col min="3075" max="3075" width="55.28515625" style="289" customWidth="1"/>
    <col min="3076" max="3076" width="9.140625" style="289"/>
    <col min="3077" max="3077" width="14.7109375" style="289" customWidth="1"/>
    <col min="3078" max="3078" width="9.140625" style="289"/>
    <col min="3079" max="3080" width="17.85546875" style="289" customWidth="1"/>
    <col min="3081" max="3081" width="8.85546875" style="289" customWidth="1"/>
    <col min="3082" max="3083" width="9.140625" style="289"/>
    <col min="3084" max="3084" width="13.5703125" style="289" customWidth="1"/>
    <col min="3085" max="3329" width="9.140625" style="289"/>
    <col min="3330" max="3330" width="4.5703125" style="289" bestFit="1" customWidth="1"/>
    <col min="3331" max="3331" width="55.28515625" style="289" customWidth="1"/>
    <col min="3332" max="3332" width="9.140625" style="289"/>
    <col min="3333" max="3333" width="14.7109375" style="289" customWidth="1"/>
    <col min="3334" max="3334" width="9.140625" style="289"/>
    <col min="3335" max="3336" width="17.85546875" style="289" customWidth="1"/>
    <col min="3337" max="3337" width="8.85546875" style="289" customWidth="1"/>
    <col min="3338" max="3339" width="9.140625" style="289"/>
    <col min="3340" max="3340" width="13.5703125" style="289" customWidth="1"/>
    <col min="3341" max="3585" width="9.140625" style="289"/>
    <col min="3586" max="3586" width="4.5703125" style="289" bestFit="1" customWidth="1"/>
    <col min="3587" max="3587" width="55.28515625" style="289" customWidth="1"/>
    <col min="3588" max="3588" width="9.140625" style="289"/>
    <col min="3589" max="3589" width="14.7109375" style="289" customWidth="1"/>
    <col min="3590" max="3590" width="9.140625" style="289"/>
    <col min="3591" max="3592" width="17.85546875" style="289" customWidth="1"/>
    <col min="3593" max="3593" width="8.85546875" style="289" customWidth="1"/>
    <col min="3594" max="3595" width="9.140625" style="289"/>
    <col min="3596" max="3596" width="13.5703125" style="289" customWidth="1"/>
    <col min="3597" max="3841" width="9.140625" style="289"/>
    <col min="3842" max="3842" width="4.5703125" style="289" bestFit="1" customWidth="1"/>
    <col min="3843" max="3843" width="55.28515625" style="289" customWidth="1"/>
    <col min="3844" max="3844" width="9.140625" style="289"/>
    <col min="3845" max="3845" width="14.7109375" style="289" customWidth="1"/>
    <col min="3846" max="3846" width="9.140625" style="289"/>
    <col min="3847" max="3848" width="17.85546875" style="289" customWidth="1"/>
    <col min="3849" max="3849" width="8.85546875" style="289" customWidth="1"/>
    <col min="3850" max="3851" width="9.140625" style="289"/>
    <col min="3852" max="3852" width="13.5703125" style="289" customWidth="1"/>
    <col min="3853" max="4097" width="9.140625" style="289"/>
    <col min="4098" max="4098" width="4.5703125" style="289" bestFit="1" customWidth="1"/>
    <col min="4099" max="4099" width="55.28515625" style="289" customWidth="1"/>
    <col min="4100" max="4100" width="9.140625" style="289"/>
    <col min="4101" max="4101" width="14.7109375" style="289" customWidth="1"/>
    <col min="4102" max="4102" width="9.140625" style="289"/>
    <col min="4103" max="4104" width="17.85546875" style="289" customWidth="1"/>
    <col min="4105" max="4105" width="8.85546875" style="289" customWidth="1"/>
    <col min="4106" max="4107" width="9.140625" style="289"/>
    <col min="4108" max="4108" width="13.5703125" style="289" customWidth="1"/>
    <col min="4109" max="4353" width="9.140625" style="289"/>
    <col min="4354" max="4354" width="4.5703125" style="289" bestFit="1" customWidth="1"/>
    <col min="4355" max="4355" width="55.28515625" style="289" customWidth="1"/>
    <col min="4356" max="4356" width="9.140625" style="289"/>
    <col min="4357" max="4357" width="14.7109375" style="289" customWidth="1"/>
    <col min="4358" max="4358" width="9.140625" style="289"/>
    <col min="4359" max="4360" width="17.85546875" style="289" customWidth="1"/>
    <col min="4361" max="4361" width="8.85546875" style="289" customWidth="1"/>
    <col min="4362" max="4363" width="9.140625" style="289"/>
    <col min="4364" max="4364" width="13.5703125" style="289" customWidth="1"/>
    <col min="4365" max="4609" width="9.140625" style="289"/>
    <col min="4610" max="4610" width="4.5703125" style="289" bestFit="1" customWidth="1"/>
    <col min="4611" max="4611" width="55.28515625" style="289" customWidth="1"/>
    <col min="4612" max="4612" width="9.140625" style="289"/>
    <col min="4613" max="4613" width="14.7109375" style="289" customWidth="1"/>
    <col min="4614" max="4614" width="9.140625" style="289"/>
    <col min="4615" max="4616" width="17.85546875" style="289" customWidth="1"/>
    <col min="4617" max="4617" width="8.85546875" style="289" customWidth="1"/>
    <col min="4618" max="4619" width="9.140625" style="289"/>
    <col min="4620" max="4620" width="13.5703125" style="289" customWidth="1"/>
    <col min="4621" max="4865" width="9.140625" style="289"/>
    <col min="4866" max="4866" width="4.5703125" style="289" bestFit="1" customWidth="1"/>
    <col min="4867" max="4867" width="55.28515625" style="289" customWidth="1"/>
    <col min="4868" max="4868" width="9.140625" style="289"/>
    <col min="4869" max="4869" width="14.7109375" style="289" customWidth="1"/>
    <col min="4870" max="4870" width="9.140625" style="289"/>
    <col min="4871" max="4872" width="17.85546875" style="289" customWidth="1"/>
    <col min="4873" max="4873" width="8.85546875" style="289" customWidth="1"/>
    <col min="4874" max="4875" width="9.140625" style="289"/>
    <col min="4876" max="4876" width="13.5703125" style="289" customWidth="1"/>
    <col min="4877" max="5121" width="9.140625" style="289"/>
    <col min="5122" max="5122" width="4.5703125" style="289" bestFit="1" customWidth="1"/>
    <col min="5123" max="5123" width="55.28515625" style="289" customWidth="1"/>
    <col min="5124" max="5124" width="9.140625" style="289"/>
    <col min="5125" max="5125" width="14.7109375" style="289" customWidth="1"/>
    <col min="5126" max="5126" width="9.140625" style="289"/>
    <col min="5127" max="5128" width="17.85546875" style="289" customWidth="1"/>
    <col min="5129" max="5129" width="8.85546875" style="289" customWidth="1"/>
    <col min="5130" max="5131" width="9.140625" style="289"/>
    <col min="5132" max="5132" width="13.5703125" style="289" customWidth="1"/>
    <col min="5133" max="5377" width="9.140625" style="289"/>
    <col min="5378" max="5378" width="4.5703125" style="289" bestFit="1" customWidth="1"/>
    <col min="5379" max="5379" width="55.28515625" style="289" customWidth="1"/>
    <col min="5380" max="5380" width="9.140625" style="289"/>
    <col min="5381" max="5381" width="14.7109375" style="289" customWidth="1"/>
    <col min="5382" max="5382" width="9.140625" style="289"/>
    <col min="5383" max="5384" width="17.85546875" style="289" customWidth="1"/>
    <col min="5385" max="5385" width="8.85546875" style="289" customWidth="1"/>
    <col min="5386" max="5387" width="9.140625" style="289"/>
    <col min="5388" max="5388" width="13.5703125" style="289" customWidth="1"/>
    <col min="5389" max="5633" width="9.140625" style="289"/>
    <col min="5634" max="5634" width="4.5703125" style="289" bestFit="1" customWidth="1"/>
    <col min="5635" max="5635" width="55.28515625" style="289" customWidth="1"/>
    <col min="5636" max="5636" width="9.140625" style="289"/>
    <col min="5637" max="5637" width="14.7109375" style="289" customWidth="1"/>
    <col min="5638" max="5638" width="9.140625" style="289"/>
    <col min="5639" max="5640" width="17.85546875" style="289" customWidth="1"/>
    <col min="5641" max="5641" width="8.85546875" style="289" customWidth="1"/>
    <col min="5642" max="5643" width="9.140625" style="289"/>
    <col min="5644" max="5644" width="13.5703125" style="289" customWidth="1"/>
    <col min="5645" max="5889" width="9.140625" style="289"/>
    <col min="5890" max="5890" width="4.5703125" style="289" bestFit="1" customWidth="1"/>
    <col min="5891" max="5891" width="55.28515625" style="289" customWidth="1"/>
    <col min="5892" max="5892" width="9.140625" style="289"/>
    <col min="5893" max="5893" width="14.7109375" style="289" customWidth="1"/>
    <col min="5894" max="5894" width="9.140625" style="289"/>
    <col min="5895" max="5896" width="17.85546875" style="289" customWidth="1"/>
    <col min="5897" max="5897" width="8.85546875" style="289" customWidth="1"/>
    <col min="5898" max="5899" width="9.140625" style="289"/>
    <col min="5900" max="5900" width="13.5703125" style="289" customWidth="1"/>
    <col min="5901" max="6145" width="9.140625" style="289"/>
    <col min="6146" max="6146" width="4.5703125" style="289" bestFit="1" customWidth="1"/>
    <col min="6147" max="6147" width="55.28515625" style="289" customWidth="1"/>
    <col min="6148" max="6148" width="9.140625" style="289"/>
    <col min="6149" max="6149" width="14.7109375" style="289" customWidth="1"/>
    <col min="6150" max="6150" width="9.140625" style="289"/>
    <col min="6151" max="6152" width="17.85546875" style="289" customWidth="1"/>
    <col min="6153" max="6153" width="8.85546875" style="289" customWidth="1"/>
    <col min="6154" max="6155" width="9.140625" style="289"/>
    <col min="6156" max="6156" width="13.5703125" style="289" customWidth="1"/>
    <col min="6157" max="6401" width="9.140625" style="289"/>
    <col min="6402" max="6402" width="4.5703125" style="289" bestFit="1" customWidth="1"/>
    <col min="6403" max="6403" width="55.28515625" style="289" customWidth="1"/>
    <col min="6404" max="6404" width="9.140625" style="289"/>
    <col min="6405" max="6405" width="14.7109375" style="289" customWidth="1"/>
    <col min="6406" max="6406" width="9.140625" style="289"/>
    <col min="6407" max="6408" width="17.85546875" style="289" customWidth="1"/>
    <col min="6409" max="6409" width="8.85546875" style="289" customWidth="1"/>
    <col min="6410" max="6411" width="9.140625" style="289"/>
    <col min="6412" max="6412" width="13.5703125" style="289" customWidth="1"/>
    <col min="6413" max="6657" width="9.140625" style="289"/>
    <col min="6658" max="6658" width="4.5703125" style="289" bestFit="1" customWidth="1"/>
    <col min="6659" max="6659" width="55.28515625" style="289" customWidth="1"/>
    <col min="6660" max="6660" width="9.140625" style="289"/>
    <col min="6661" max="6661" width="14.7109375" style="289" customWidth="1"/>
    <col min="6662" max="6662" width="9.140625" style="289"/>
    <col min="6663" max="6664" width="17.85546875" style="289" customWidth="1"/>
    <col min="6665" max="6665" width="8.85546875" style="289" customWidth="1"/>
    <col min="6666" max="6667" width="9.140625" style="289"/>
    <col min="6668" max="6668" width="13.5703125" style="289" customWidth="1"/>
    <col min="6669" max="6913" width="9.140625" style="289"/>
    <col min="6914" max="6914" width="4.5703125" style="289" bestFit="1" customWidth="1"/>
    <col min="6915" max="6915" width="55.28515625" style="289" customWidth="1"/>
    <col min="6916" max="6916" width="9.140625" style="289"/>
    <col min="6917" max="6917" width="14.7109375" style="289" customWidth="1"/>
    <col min="6918" max="6918" width="9.140625" style="289"/>
    <col min="6919" max="6920" width="17.85546875" style="289" customWidth="1"/>
    <col min="6921" max="6921" width="8.85546875" style="289" customWidth="1"/>
    <col min="6922" max="6923" width="9.140625" style="289"/>
    <col min="6924" max="6924" width="13.5703125" style="289" customWidth="1"/>
    <col min="6925" max="7169" width="9.140625" style="289"/>
    <col min="7170" max="7170" width="4.5703125" style="289" bestFit="1" customWidth="1"/>
    <col min="7171" max="7171" width="55.28515625" style="289" customWidth="1"/>
    <col min="7172" max="7172" width="9.140625" style="289"/>
    <col min="7173" max="7173" width="14.7109375" style="289" customWidth="1"/>
    <col min="7174" max="7174" width="9.140625" style="289"/>
    <col min="7175" max="7176" width="17.85546875" style="289" customWidth="1"/>
    <col min="7177" max="7177" width="8.85546875" style="289" customWidth="1"/>
    <col min="7178" max="7179" width="9.140625" style="289"/>
    <col min="7180" max="7180" width="13.5703125" style="289" customWidth="1"/>
    <col min="7181" max="7425" width="9.140625" style="289"/>
    <col min="7426" max="7426" width="4.5703125" style="289" bestFit="1" customWidth="1"/>
    <col min="7427" max="7427" width="55.28515625" style="289" customWidth="1"/>
    <col min="7428" max="7428" width="9.140625" style="289"/>
    <col min="7429" max="7429" width="14.7109375" style="289" customWidth="1"/>
    <col min="7430" max="7430" width="9.140625" style="289"/>
    <col min="7431" max="7432" width="17.85546875" style="289" customWidth="1"/>
    <col min="7433" max="7433" width="8.85546875" style="289" customWidth="1"/>
    <col min="7434" max="7435" width="9.140625" style="289"/>
    <col min="7436" max="7436" width="13.5703125" style="289" customWidth="1"/>
    <col min="7437" max="7681" width="9.140625" style="289"/>
    <col min="7682" max="7682" width="4.5703125" style="289" bestFit="1" customWidth="1"/>
    <col min="7683" max="7683" width="55.28515625" style="289" customWidth="1"/>
    <col min="7684" max="7684" width="9.140625" style="289"/>
    <col min="7685" max="7685" width="14.7109375" style="289" customWidth="1"/>
    <col min="7686" max="7686" width="9.140625" style="289"/>
    <col min="7687" max="7688" width="17.85546875" style="289" customWidth="1"/>
    <col min="7689" max="7689" width="8.85546875" style="289" customWidth="1"/>
    <col min="7690" max="7691" width="9.140625" style="289"/>
    <col min="7692" max="7692" width="13.5703125" style="289" customWidth="1"/>
    <col min="7693" max="7937" width="9.140625" style="289"/>
    <col min="7938" max="7938" width="4.5703125" style="289" bestFit="1" customWidth="1"/>
    <col min="7939" max="7939" width="55.28515625" style="289" customWidth="1"/>
    <col min="7940" max="7940" width="9.140625" style="289"/>
    <col min="7941" max="7941" width="14.7109375" style="289" customWidth="1"/>
    <col min="7942" max="7942" width="9.140625" style="289"/>
    <col min="7943" max="7944" width="17.85546875" style="289" customWidth="1"/>
    <col min="7945" max="7945" width="8.85546875" style="289" customWidth="1"/>
    <col min="7946" max="7947" width="9.140625" style="289"/>
    <col min="7948" max="7948" width="13.5703125" style="289" customWidth="1"/>
    <col min="7949" max="8193" width="9.140625" style="289"/>
    <col min="8194" max="8194" width="4.5703125" style="289" bestFit="1" customWidth="1"/>
    <col min="8195" max="8195" width="55.28515625" style="289" customWidth="1"/>
    <col min="8196" max="8196" width="9.140625" style="289"/>
    <col min="8197" max="8197" width="14.7109375" style="289" customWidth="1"/>
    <col min="8198" max="8198" width="9.140625" style="289"/>
    <col min="8199" max="8200" width="17.85546875" style="289" customWidth="1"/>
    <col min="8201" max="8201" width="8.85546875" style="289" customWidth="1"/>
    <col min="8202" max="8203" width="9.140625" style="289"/>
    <col min="8204" max="8204" width="13.5703125" style="289" customWidth="1"/>
    <col min="8205" max="8449" width="9.140625" style="289"/>
    <col min="8450" max="8450" width="4.5703125" style="289" bestFit="1" customWidth="1"/>
    <col min="8451" max="8451" width="55.28515625" style="289" customWidth="1"/>
    <col min="8452" max="8452" width="9.140625" style="289"/>
    <col min="8453" max="8453" width="14.7109375" style="289" customWidth="1"/>
    <col min="8454" max="8454" width="9.140625" style="289"/>
    <col min="8455" max="8456" width="17.85546875" style="289" customWidth="1"/>
    <col min="8457" max="8457" width="8.85546875" style="289" customWidth="1"/>
    <col min="8458" max="8459" width="9.140625" style="289"/>
    <col min="8460" max="8460" width="13.5703125" style="289" customWidth="1"/>
    <col min="8461" max="8705" width="9.140625" style="289"/>
    <col min="8706" max="8706" width="4.5703125" style="289" bestFit="1" customWidth="1"/>
    <col min="8707" max="8707" width="55.28515625" style="289" customWidth="1"/>
    <col min="8708" max="8708" width="9.140625" style="289"/>
    <col min="8709" max="8709" width="14.7109375" style="289" customWidth="1"/>
    <col min="8710" max="8710" width="9.140625" style="289"/>
    <col min="8711" max="8712" width="17.85546875" style="289" customWidth="1"/>
    <col min="8713" max="8713" width="8.85546875" style="289" customWidth="1"/>
    <col min="8714" max="8715" width="9.140625" style="289"/>
    <col min="8716" max="8716" width="13.5703125" style="289" customWidth="1"/>
    <col min="8717" max="8961" width="9.140625" style="289"/>
    <col min="8962" max="8962" width="4.5703125" style="289" bestFit="1" customWidth="1"/>
    <col min="8963" max="8963" width="55.28515625" style="289" customWidth="1"/>
    <col min="8964" max="8964" width="9.140625" style="289"/>
    <col min="8965" max="8965" width="14.7109375" style="289" customWidth="1"/>
    <col min="8966" max="8966" width="9.140625" style="289"/>
    <col min="8967" max="8968" width="17.85546875" style="289" customWidth="1"/>
    <col min="8969" max="8969" width="8.85546875" style="289" customWidth="1"/>
    <col min="8970" max="8971" width="9.140625" style="289"/>
    <col min="8972" max="8972" width="13.5703125" style="289" customWidth="1"/>
    <col min="8973" max="9217" width="9.140625" style="289"/>
    <col min="9218" max="9218" width="4.5703125" style="289" bestFit="1" customWidth="1"/>
    <col min="9219" max="9219" width="55.28515625" style="289" customWidth="1"/>
    <col min="9220" max="9220" width="9.140625" style="289"/>
    <col min="9221" max="9221" width="14.7109375" style="289" customWidth="1"/>
    <col min="9222" max="9222" width="9.140625" style="289"/>
    <col min="9223" max="9224" width="17.85546875" style="289" customWidth="1"/>
    <col min="9225" max="9225" width="8.85546875" style="289" customWidth="1"/>
    <col min="9226" max="9227" width="9.140625" style="289"/>
    <col min="9228" max="9228" width="13.5703125" style="289" customWidth="1"/>
    <col min="9229" max="9473" width="9.140625" style="289"/>
    <col min="9474" max="9474" width="4.5703125" style="289" bestFit="1" customWidth="1"/>
    <col min="9475" max="9475" width="55.28515625" style="289" customWidth="1"/>
    <col min="9476" max="9476" width="9.140625" style="289"/>
    <col min="9477" max="9477" width="14.7109375" style="289" customWidth="1"/>
    <col min="9478" max="9478" width="9.140625" style="289"/>
    <col min="9479" max="9480" width="17.85546875" style="289" customWidth="1"/>
    <col min="9481" max="9481" width="8.85546875" style="289" customWidth="1"/>
    <col min="9482" max="9483" width="9.140625" style="289"/>
    <col min="9484" max="9484" width="13.5703125" style="289" customWidth="1"/>
    <col min="9485" max="9729" width="9.140625" style="289"/>
    <col min="9730" max="9730" width="4.5703125" style="289" bestFit="1" customWidth="1"/>
    <col min="9731" max="9731" width="55.28515625" style="289" customWidth="1"/>
    <col min="9732" max="9732" width="9.140625" style="289"/>
    <col min="9733" max="9733" width="14.7109375" style="289" customWidth="1"/>
    <col min="9734" max="9734" width="9.140625" style="289"/>
    <col min="9735" max="9736" width="17.85546875" style="289" customWidth="1"/>
    <col min="9737" max="9737" width="8.85546875" style="289" customWidth="1"/>
    <col min="9738" max="9739" width="9.140625" style="289"/>
    <col min="9740" max="9740" width="13.5703125" style="289" customWidth="1"/>
    <col min="9741" max="9985" width="9.140625" style="289"/>
    <col min="9986" max="9986" width="4.5703125" style="289" bestFit="1" customWidth="1"/>
    <col min="9987" max="9987" width="55.28515625" style="289" customWidth="1"/>
    <col min="9988" max="9988" width="9.140625" style="289"/>
    <col min="9989" max="9989" width="14.7109375" style="289" customWidth="1"/>
    <col min="9990" max="9990" width="9.140625" style="289"/>
    <col min="9991" max="9992" width="17.85546875" style="289" customWidth="1"/>
    <col min="9993" max="9993" width="8.85546875" style="289" customWidth="1"/>
    <col min="9994" max="9995" width="9.140625" style="289"/>
    <col min="9996" max="9996" width="13.5703125" style="289" customWidth="1"/>
    <col min="9997" max="10241" width="9.140625" style="289"/>
    <col min="10242" max="10242" width="4.5703125" style="289" bestFit="1" customWidth="1"/>
    <col min="10243" max="10243" width="55.28515625" style="289" customWidth="1"/>
    <col min="10244" max="10244" width="9.140625" style="289"/>
    <col min="10245" max="10245" width="14.7109375" style="289" customWidth="1"/>
    <col min="10246" max="10246" width="9.140625" style="289"/>
    <col min="10247" max="10248" width="17.85546875" style="289" customWidth="1"/>
    <col min="10249" max="10249" width="8.85546875" style="289" customWidth="1"/>
    <col min="10250" max="10251" width="9.140625" style="289"/>
    <col min="10252" max="10252" width="13.5703125" style="289" customWidth="1"/>
    <col min="10253" max="10497" width="9.140625" style="289"/>
    <col min="10498" max="10498" width="4.5703125" style="289" bestFit="1" customWidth="1"/>
    <col min="10499" max="10499" width="55.28515625" style="289" customWidth="1"/>
    <col min="10500" max="10500" width="9.140625" style="289"/>
    <col min="10501" max="10501" width="14.7109375" style="289" customWidth="1"/>
    <col min="10502" max="10502" width="9.140625" style="289"/>
    <col min="10503" max="10504" width="17.85546875" style="289" customWidth="1"/>
    <col min="10505" max="10505" width="8.85546875" style="289" customWidth="1"/>
    <col min="10506" max="10507" width="9.140625" style="289"/>
    <col min="10508" max="10508" width="13.5703125" style="289" customWidth="1"/>
    <col min="10509" max="10753" width="9.140625" style="289"/>
    <col min="10754" max="10754" width="4.5703125" style="289" bestFit="1" customWidth="1"/>
    <col min="10755" max="10755" width="55.28515625" style="289" customWidth="1"/>
    <col min="10756" max="10756" width="9.140625" style="289"/>
    <col min="10757" max="10757" width="14.7109375" style="289" customWidth="1"/>
    <col min="10758" max="10758" width="9.140625" style="289"/>
    <col min="10759" max="10760" width="17.85546875" style="289" customWidth="1"/>
    <col min="10761" max="10761" width="8.85546875" style="289" customWidth="1"/>
    <col min="10762" max="10763" width="9.140625" style="289"/>
    <col min="10764" max="10764" width="13.5703125" style="289" customWidth="1"/>
    <col min="10765" max="11009" width="9.140625" style="289"/>
    <col min="11010" max="11010" width="4.5703125" style="289" bestFit="1" customWidth="1"/>
    <col min="11011" max="11011" width="55.28515625" style="289" customWidth="1"/>
    <col min="11012" max="11012" width="9.140625" style="289"/>
    <col min="11013" max="11013" width="14.7109375" style="289" customWidth="1"/>
    <col min="11014" max="11014" width="9.140625" style="289"/>
    <col min="11015" max="11016" width="17.85546875" style="289" customWidth="1"/>
    <col min="11017" max="11017" width="8.85546875" style="289" customWidth="1"/>
    <col min="11018" max="11019" width="9.140625" style="289"/>
    <col min="11020" max="11020" width="13.5703125" style="289" customWidth="1"/>
    <col min="11021" max="11265" width="9.140625" style="289"/>
    <col min="11266" max="11266" width="4.5703125" style="289" bestFit="1" customWidth="1"/>
    <col min="11267" max="11267" width="55.28515625" style="289" customWidth="1"/>
    <col min="11268" max="11268" width="9.140625" style="289"/>
    <col min="11269" max="11269" width="14.7109375" style="289" customWidth="1"/>
    <col min="11270" max="11270" width="9.140625" style="289"/>
    <col min="11271" max="11272" width="17.85546875" style="289" customWidth="1"/>
    <col min="11273" max="11273" width="8.85546875" style="289" customWidth="1"/>
    <col min="11274" max="11275" width="9.140625" style="289"/>
    <col min="11276" max="11276" width="13.5703125" style="289" customWidth="1"/>
    <col min="11277" max="11521" width="9.140625" style="289"/>
    <col min="11522" max="11522" width="4.5703125" style="289" bestFit="1" customWidth="1"/>
    <col min="11523" max="11523" width="55.28515625" style="289" customWidth="1"/>
    <col min="11524" max="11524" width="9.140625" style="289"/>
    <col min="11525" max="11525" width="14.7109375" style="289" customWidth="1"/>
    <col min="11526" max="11526" width="9.140625" style="289"/>
    <col min="11527" max="11528" width="17.85546875" style="289" customWidth="1"/>
    <col min="11529" max="11529" width="8.85546875" style="289" customWidth="1"/>
    <col min="11530" max="11531" width="9.140625" style="289"/>
    <col min="11532" max="11532" width="13.5703125" style="289" customWidth="1"/>
    <col min="11533" max="11777" width="9.140625" style="289"/>
    <col min="11778" max="11778" width="4.5703125" style="289" bestFit="1" customWidth="1"/>
    <col min="11779" max="11779" width="55.28515625" style="289" customWidth="1"/>
    <col min="11780" max="11780" width="9.140625" style="289"/>
    <col min="11781" max="11781" width="14.7109375" style="289" customWidth="1"/>
    <col min="11782" max="11782" width="9.140625" style="289"/>
    <col min="11783" max="11784" width="17.85546875" style="289" customWidth="1"/>
    <col min="11785" max="11785" width="8.85546875" style="289" customWidth="1"/>
    <col min="11786" max="11787" width="9.140625" style="289"/>
    <col min="11788" max="11788" width="13.5703125" style="289" customWidth="1"/>
    <col min="11789" max="12033" width="9.140625" style="289"/>
    <col min="12034" max="12034" width="4.5703125" style="289" bestFit="1" customWidth="1"/>
    <col min="12035" max="12035" width="55.28515625" style="289" customWidth="1"/>
    <col min="12036" max="12036" width="9.140625" style="289"/>
    <col min="12037" max="12037" width="14.7109375" style="289" customWidth="1"/>
    <col min="12038" max="12038" width="9.140625" style="289"/>
    <col min="12039" max="12040" width="17.85546875" style="289" customWidth="1"/>
    <col min="12041" max="12041" width="8.85546875" style="289" customWidth="1"/>
    <col min="12042" max="12043" width="9.140625" style="289"/>
    <col min="12044" max="12044" width="13.5703125" style="289" customWidth="1"/>
    <col min="12045" max="12289" width="9.140625" style="289"/>
    <col min="12290" max="12290" width="4.5703125" style="289" bestFit="1" customWidth="1"/>
    <col min="12291" max="12291" width="55.28515625" style="289" customWidth="1"/>
    <col min="12292" max="12292" width="9.140625" style="289"/>
    <col min="12293" max="12293" width="14.7109375" style="289" customWidth="1"/>
    <col min="12294" max="12294" width="9.140625" style="289"/>
    <col min="12295" max="12296" width="17.85546875" style="289" customWidth="1"/>
    <col min="12297" max="12297" width="8.85546875" style="289" customWidth="1"/>
    <col min="12298" max="12299" width="9.140625" style="289"/>
    <col min="12300" max="12300" width="13.5703125" style="289" customWidth="1"/>
    <col min="12301" max="12545" width="9.140625" style="289"/>
    <col min="12546" max="12546" width="4.5703125" style="289" bestFit="1" customWidth="1"/>
    <col min="12547" max="12547" width="55.28515625" style="289" customWidth="1"/>
    <col min="12548" max="12548" width="9.140625" style="289"/>
    <col min="12549" max="12549" width="14.7109375" style="289" customWidth="1"/>
    <col min="12550" max="12550" width="9.140625" style="289"/>
    <col min="12551" max="12552" width="17.85546875" style="289" customWidth="1"/>
    <col min="12553" max="12553" width="8.85546875" style="289" customWidth="1"/>
    <col min="12554" max="12555" width="9.140625" style="289"/>
    <col min="12556" max="12556" width="13.5703125" style="289" customWidth="1"/>
    <col min="12557" max="12801" width="9.140625" style="289"/>
    <col min="12802" max="12802" width="4.5703125" style="289" bestFit="1" customWidth="1"/>
    <col min="12803" max="12803" width="55.28515625" style="289" customWidth="1"/>
    <col min="12804" max="12804" width="9.140625" style="289"/>
    <col min="12805" max="12805" width="14.7109375" style="289" customWidth="1"/>
    <col min="12806" max="12806" width="9.140625" style="289"/>
    <col min="12807" max="12808" width="17.85546875" style="289" customWidth="1"/>
    <col min="12809" max="12809" width="8.85546875" style="289" customWidth="1"/>
    <col min="12810" max="12811" width="9.140625" style="289"/>
    <col min="12812" max="12812" width="13.5703125" style="289" customWidth="1"/>
    <col min="12813" max="13057" width="9.140625" style="289"/>
    <col min="13058" max="13058" width="4.5703125" style="289" bestFit="1" customWidth="1"/>
    <col min="13059" max="13059" width="55.28515625" style="289" customWidth="1"/>
    <col min="13060" max="13060" width="9.140625" style="289"/>
    <col min="13061" max="13061" width="14.7109375" style="289" customWidth="1"/>
    <col min="13062" max="13062" width="9.140625" style="289"/>
    <col min="13063" max="13064" width="17.85546875" style="289" customWidth="1"/>
    <col min="13065" max="13065" width="8.85546875" style="289" customWidth="1"/>
    <col min="13066" max="13067" width="9.140625" style="289"/>
    <col min="13068" max="13068" width="13.5703125" style="289" customWidth="1"/>
    <col min="13069" max="13313" width="9.140625" style="289"/>
    <col min="13314" max="13314" width="4.5703125" style="289" bestFit="1" customWidth="1"/>
    <col min="13315" max="13315" width="55.28515625" style="289" customWidth="1"/>
    <col min="13316" max="13316" width="9.140625" style="289"/>
    <col min="13317" max="13317" width="14.7109375" style="289" customWidth="1"/>
    <col min="13318" max="13318" width="9.140625" style="289"/>
    <col min="13319" max="13320" width="17.85546875" style="289" customWidth="1"/>
    <col min="13321" max="13321" width="8.85546875" style="289" customWidth="1"/>
    <col min="13322" max="13323" width="9.140625" style="289"/>
    <col min="13324" max="13324" width="13.5703125" style="289" customWidth="1"/>
    <col min="13325" max="13569" width="9.140625" style="289"/>
    <col min="13570" max="13570" width="4.5703125" style="289" bestFit="1" customWidth="1"/>
    <col min="13571" max="13571" width="55.28515625" style="289" customWidth="1"/>
    <col min="13572" max="13572" width="9.140625" style="289"/>
    <col min="13573" max="13573" width="14.7109375" style="289" customWidth="1"/>
    <col min="13574" max="13574" width="9.140625" style="289"/>
    <col min="13575" max="13576" width="17.85546875" style="289" customWidth="1"/>
    <col min="13577" max="13577" width="8.85546875" style="289" customWidth="1"/>
    <col min="13578" max="13579" width="9.140625" style="289"/>
    <col min="13580" max="13580" width="13.5703125" style="289" customWidth="1"/>
    <col min="13581" max="13825" width="9.140625" style="289"/>
    <col min="13826" max="13826" width="4.5703125" style="289" bestFit="1" customWidth="1"/>
    <col min="13827" max="13827" width="55.28515625" style="289" customWidth="1"/>
    <col min="13828" max="13828" width="9.140625" style="289"/>
    <col min="13829" max="13829" width="14.7109375" style="289" customWidth="1"/>
    <col min="13830" max="13830" width="9.140625" style="289"/>
    <col min="13831" max="13832" width="17.85546875" style="289" customWidth="1"/>
    <col min="13833" max="13833" width="8.85546875" style="289" customWidth="1"/>
    <col min="13834" max="13835" width="9.140625" style="289"/>
    <col min="13836" max="13836" width="13.5703125" style="289" customWidth="1"/>
    <col min="13837" max="14081" width="9.140625" style="289"/>
    <col min="14082" max="14082" width="4.5703125" style="289" bestFit="1" customWidth="1"/>
    <col min="14083" max="14083" width="55.28515625" style="289" customWidth="1"/>
    <col min="14084" max="14084" width="9.140625" style="289"/>
    <col min="14085" max="14085" width="14.7109375" style="289" customWidth="1"/>
    <col min="14086" max="14086" width="9.140625" style="289"/>
    <col min="14087" max="14088" width="17.85546875" style="289" customWidth="1"/>
    <col min="14089" max="14089" width="8.85546875" style="289" customWidth="1"/>
    <col min="14090" max="14091" width="9.140625" style="289"/>
    <col min="14092" max="14092" width="13.5703125" style="289" customWidth="1"/>
    <col min="14093" max="14337" width="9.140625" style="289"/>
    <col min="14338" max="14338" width="4.5703125" style="289" bestFit="1" customWidth="1"/>
    <col min="14339" max="14339" width="55.28515625" style="289" customWidth="1"/>
    <col min="14340" max="14340" width="9.140625" style="289"/>
    <col min="14341" max="14341" width="14.7109375" style="289" customWidth="1"/>
    <col min="14342" max="14342" width="9.140625" style="289"/>
    <col min="14343" max="14344" width="17.85546875" style="289" customWidth="1"/>
    <col min="14345" max="14345" width="8.85546875" style="289" customWidth="1"/>
    <col min="14346" max="14347" width="9.140625" style="289"/>
    <col min="14348" max="14348" width="13.5703125" style="289" customWidth="1"/>
    <col min="14349" max="14593" width="9.140625" style="289"/>
    <col min="14594" max="14594" width="4.5703125" style="289" bestFit="1" customWidth="1"/>
    <col min="14595" max="14595" width="55.28515625" style="289" customWidth="1"/>
    <col min="14596" max="14596" width="9.140625" style="289"/>
    <col min="14597" max="14597" width="14.7109375" style="289" customWidth="1"/>
    <col min="14598" max="14598" width="9.140625" style="289"/>
    <col min="14599" max="14600" width="17.85546875" style="289" customWidth="1"/>
    <col min="14601" max="14601" width="8.85546875" style="289" customWidth="1"/>
    <col min="14602" max="14603" width="9.140625" style="289"/>
    <col min="14604" max="14604" width="13.5703125" style="289" customWidth="1"/>
    <col min="14605" max="14849" width="9.140625" style="289"/>
    <col min="14850" max="14850" width="4.5703125" style="289" bestFit="1" customWidth="1"/>
    <col min="14851" max="14851" width="55.28515625" style="289" customWidth="1"/>
    <col min="14852" max="14852" width="9.140625" style="289"/>
    <col min="14853" max="14853" width="14.7109375" style="289" customWidth="1"/>
    <col min="14854" max="14854" width="9.140625" style="289"/>
    <col min="14855" max="14856" width="17.85546875" style="289" customWidth="1"/>
    <col min="14857" max="14857" width="8.85546875" style="289" customWidth="1"/>
    <col min="14858" max="14859" width="9.140625" style="289"/>
    <col min="14860" max="14860" width="13.5703125" style="289" customWidth="1"/>
    <col min="14861" max="15105" width="9.140625" style="289"/>
    <col min="15106" max="15106" width="4.5703125" style="289" bestFit="1" customWidth="1"/>
    <col min="15107" max="15107" width="55.28515625" style="289" customWidth="1"/>
    <col min="15108" max="15108" width="9.140625" style="289"/>
    <col min="15109" max="15109" width="14.7109375" style="289" customWidth="1"/>
    <col min="15110" max="15110" width="9.140625" style="289"/>
    <col min="15111" max="15112" width="17.85546875" style="289" customWidth="1"/>
    <col min="15113" max="15113" width="8.85546875" style="289" customWidth="1"/>
    <col min="15114" max="15115" width="9.140625" style="289"/>
    <col min="15116" max="15116" width="13.5703125" style="289" customWidth="1"/>
    <col min="15117" max="15361" width="9.140625" style="289"/>
    <col min="15362" max="15362" width="4.5703125" style="289" bestFit="1" customWidth="1"/>
    <col min="15363" max="15363" width="55.28515625" style="289" customWidth="1"/>
    <col min="15364" max="15364" width="9.140625" style="289"/>
    <col min="15365" max="15365" width="14.7109375" style="289" customWidth="1"/>
    <col min="15366" max="15366" width="9.140625" style="289"/>
    <col min="15367" max="15368" width="17.85546875" style="289" customWidth="1"/>
    <col min="15369" max="15369" width="8.85546875" style="289" customWidth="1"/>
    <col min="15370" max="15371" width="9.140625" style="289"/>
    <col min="15372" max="15372" width="13.5703125" style="289" customWidth="1"/>
    <col min="15373" max="15617" width="9.140625" style="289"/>
    <col min="15618" max="15618" width="4.5703125" style="289" bestFit="1" customWidth="1"/>
    <col min="15619" max="15619" width="55.28515625" style="289" customWidth="1"/>
    <col min="15620" max="15620" width="9.140625" style="289"/>
    <col min="15621" max="15621" width="14.7109375" style="289" customWidth="1"/>
    <col min="15622" max="15622" width="9.140625" style="289"/>
    <col min="15623" max="15624" width="17.85546875" style="289" customWidth="1"/>
    <col min="15625" max="15625" width="8.85546875" style="289" customWidth="1"/>
    <col min="15626" max="15627" width="9.140625" style="289"/>
    <col min="15628" max="15628" width="13.5703125" style="289" customWidth="1"/>
    <col min="15629" max="15873" width="9.140625" style="289"/>
    <col min="15874" max="15874" width="4.5703125" style="289" bestFit="1" customWidth="1"/>
    <col min="15875" max="15875" width="55.28515625" style="289" customWidth="1"/>
    <col min="15876" max="15876" width="9.140625" style="289"/>
    <col min="15877" max="15877" width="14.7109375" style="289" customWidth="1"/>
    <col min="15878" max="15878" width="9.140625" style="289"/>
    <col min="15879" max="15880" width="17.85546875" style="289" customWidth="1"/>
    <col min="15881" max="15881" width="8.85546875" style="289" customWidth="1"/>
    <col min="15882" max="15883" width="9.140625" style="289"/>
    <col min="15884" max="15884" width="13.5703125" style="289" customWidth="1"/>
    <col min="15885" max="16129" width="9.140625" style="289"/>
    <col min="16130" max="16130" width="4.5703125" style="289" bestFit="1" customWidth="1"/>
    <col min="16131" max="16131" width="55.28515625" style="289" customWidth="1"/>
    <col min="16132" max="16132" width="9.140625" style="289"/>
    <col min="16133" max="16133" width="14.7109375" style="289" customWidth="1"/>
    <col min="16134" max="16134" width="9.140625" style="289"/>
    <col min="16135" max="16136" width="17.85546875" style="289" customWidth="1"/>
    <col min="16137" max="16137" width="8.85546875" style="289" customWidth="1"/>
    <col min="16138" max="16139" width="9.140625" style="289"/>
    <col min="16140" max="16140" width="13.5703125" style="289" customWidth="1"/>
    <col min="16141" max="16384" width="9.140625" style="289"/>
  </cols>
  <sheetData>
    <row r="1" spans="2:9" x14ac:dyDescent="0.2">
      <c r="I1" s="290"/>
    </row>
    <row r="2" spans="2:9" x14ac:dyDescent="0.2">
      <c r="B2" s="448" t="s">
        <v>192</v>
      </c>
      <c r="C2" s="448"/>
      <c r="D2" s="448"/>
      <c r="E2" s="448"/>
      <c r="F2" s="448"/>
      <c r="G2" s="448"/>
      <c r="H2" s="291"/>
      <c r="I2" s="290"/>
    </row>
    <row r="3" spans="2:9" s="292" customFormat="1" x14ac:dyDescent="0.25">
      <c r="I3" s="290"/>
    </row>
    <row r="4" spans="2:9" s="29" customFormat="1" x14ac:dyDescent="0.2">
      <c r="B4" s="293" t="s">
        <v>171</v>
      </c>
      <c r="C4" s="293" t="s">
        <v>193</v>
      </c>
      <c r="D4" s="293" t="s">
        <v>177</v>
      </c>
      <c r="E4" s="293" t="s">
        <v>150</v>
      </c>
      <c r="F4" s="294" t="s">
        <v>194</v>
      </c>
      <c r="G4" s="294" t="s">
        <v>195</v>
      </c>
      <c r="H4" s="294" t="s">
        <v>196</v>
      </c>
      <c r="I4" s="290"/>
    </row>
    <row r="5" spans="2:9" s="29" customFormat="1" x14ac:dyDescent="0.2">
      <c r="B5" s="295">
        <v>1</v>
      </c>
      <c r="C5" s="296" t="s">
        <v>197</v>
      </c>
      <c r="D5" s="297" t="s">
        <v>198</v>
      </c>
      <c r="E5" s="298">
        <v>20</v>
      </c>
      <c r="F5" s="299">
        <v>2.48</v>
      </c>
      <c r="G5" s="300">
        <f>F5*E5</f>
        <v>49.6</v>
      </c>
      <c r="H5" s="300">
        <f>G5*12</f>
        <v>595.20000000000005</v>
      </c>
      <c r="I5" s="301"/>
    </row>
    <row r="6" spans="2:9" s="29" customFormat="1" x14ac:dyDescent="0.2">
      <c r="B6" s="295">
        <v>2</v>
      </c>
      <c r="C6" s="296" t="s">
        <v>199</v>
      </c>
      <c r="D6" s="297" t="s">
        <v>198</v>
      </c>
      <c r="E6" s="298">
        <v>24</v>
      </c>
      <c r="F6" s="299">
        <v>6.16</v>
      </c>
      <c r="G6" s="302">
        <f t="shared" ref="G6:G14" si="0">F6*E6</f>
        <v>147.84</v>
      </c>
      <c r="H6" s="300">
        <f>G6*12</f>
        <v>1774.08</v>
      </c>
      <c r="I6" s="301"/>
    </row>
    <row r="7" spans="2:9" s="29" customFormat="1" ht="25.5" x14ac:dyDescent="0.2">
      <c r="B7" s="295">
        <v>3</v>
      </c>
      <c r="C7" s="296" t="s">
        <v>200</v>
      </c>
      <c r="D7" s="297" t="s">
        <v>198</v>
      </c>
      <c r="E7" s="298">
        <v>50</v>
      </c>
      <c r="F7" s="299">
        <v>1.44</v>
      </c>
      <c r="G7" s="302">
        <f t="shared" si="0"/>
        <v>72</v>
      </c>
      <c r="H7" s="300">
        <f>G7*12</f>
        <v>864</v>
      </c>
      <c r="I7" s="301"/>
    </row>
    <row r="8" spans="2:9" s="29" customFormat="1" x14ac:dyDescent="0.2">
      <c r="B8" s="295">
        <v>4</v>
      </c>
      <c r="C8" s="296" t="s">
        <v>201</v>
      </c>
      <c r="D8" s="297" t="s">
        <v>198</v>
      </c>
      <c r="E8" s="298">
        <v>40</v>
      </c>
      <c r="F8" s="299">
        <v>1.31</v>
      </c>
      <c r="G8" s="302">
        <f t="shared" si="0"/>
        <v>52.400000000000006</v>
      </c>
      <c r="H8" s="300">
        <f t="shared" ref="H8:H14" si="1">G8*12</f>
        <v>628.80000000000007</v>
      </c>
      <c r="I8" s="301"/>
    </row>
    <row r="9" spans="2:9" x14ac:dyDescent="0.2">
      <c r="B9" s="295">
        <v>5</v>
      </c>
      <c r="C9" s="296" t="s">
        <v>202</v>
      </c>
      <c r="D9" s="297" t="s">
        <v>203</v>
      </c>
      <c r="E9" s="298">
        <v>6</v>
      </c>
      <c r="F9" s="299">
        <v>3.01</v>
      </c>
      <c r="G9" s="302">
        <f t="shared" si="0"/>
        <v>18.059999999999999</v>
      </c>
      <c r="H9" s="300">
        <f t="shared" si="1"/>
        <v>216.71999999999997</v>
      </c>
      <c r="I9" s="303"/>
    </row>
    <row r="10" spans="2:9" x14ac:dyDescent="0.2">
      <c r="B10" s="304">
        <v>6</v>
      </c>
      <c r="C10" s="296" t="s">
        <v>204</v>
      </c>
      <c r="D10" s="305" t="s">
        <v>198</v>
      </c>
      <c r="E10" s="298">
        <v>20</v>
      </c>
      <c r="F10" s="306">
        <v>3.89</v>
      </c>
      <c r="G10" s="307">
        <f t="shared" si="0"/>
        <v>77.8</v>
      </c>
      <c r="H10" s="300">
        <f t="shared" si="1"/>
        <v>933.59999999999991</v>
      </c>
      <c r="I10" s="303"/>
    </row>
    <row r="11" spans="2:9" ht="25.5" x14ac:dyDescent="0.2">
      <c r="B11" s="304">
        <v>7</v>
      </c>
      <c r="C11" s="296" t="s">
        <v>205</v>
      </c>
      <c r="D11" s="297" t="s">
        <v>206</v>
      </c>
      <c r="E11" s="298">
        <v>1</v>
      </c>
      <c r="F11" s="299">
        <v>118.99</v>
      </c>
      <c r="G11" s="307">
        <f t="shared" si="0"/>
        <v>118.99</v>
      </c>
      <c r="H11" s="300">
        <f t="shared" si="1"/>
        <v>1427.8799999999999</v>
      </c>
      <c r="I11" s="303"/>
    </row>
    <row r="12" spans="2:9" ht="25.5" x14ac:dyDescent="0.2">
      <c r="B12" s="304">
        <v>8</v>
      </c>
      <c r="C12" s="296" t="s">
        <v>207</v>
      </c>
      <c r="D12" s="297" t="s">
        <v>208</v>
      </c>
      <c r="E12" s="298">
        <v>1</v>
      </c>
      <c r="F12" s="299">
        <v>3.52</v>
      </c>
      <c r="G12" s="307">
        <f t="shared" si="0"/>
        <v>3.52</v>
      </c>
      <c r="H12" s="300">
        <f t="shared" si="1"/>
        <v>42.24</v>
      </c>
      <c r="I12" s="303"/>
    </row>
    <row r="13" spans="2:9" ht="25.5" x14ac:dyDescent="0.2">
      <c r="B13" s="304">
        <v>8</v>
      </c>
      <c r="C13" s="296" t="s">
        <v>209</v>
      </c>
      <c r="D13" s="297" t="s">
        <v>203</v>
      </c>
      <c r="E13" s="298">
        <v>12</v>
      </c>
      <c r="F13" s="299">
        <v>5.01</v>
      </c>
      <c r="G13" s="307">
        <f t="shared" si="0"/>
        <v>60.12</v>
      </c>
      <c r="H13" s="300">
        <f t="shared" si="1"/>
        <v>721.43999999999994</v>
      </c>
      <c r="I13" s="303"/>
    </row>
    <row r="14" spans="2:9" x14ac:dyDescent="0.2">
      <c r="B14" s="304">
        <v>9</v>
      </c>
      <c r="C14" s="296" t="s">
        <v>210</v>
      </c>
      <c r="D14" s="305" t="s">
        <v>211</v>
      </c>
      <c r="E14" s="298">
        <v>40</v>
      </c>
      <c r="F14" s="306">
        <v>11.82</v>
      </c>
      <c r="G14" s="307">
        <f t="shared" si="0"/>
        <v>472.8</v>
      </c>
      <c r="H14" s="300">
        <f t="shared" si="1"/>
        <v>5673.6</v>
      </c>
      <c r="I14" s="303"/>
    </row>
    <row r="15" spans="2:9" x14ac:dyDescent="0.2">
      <c r="B15" s="449" t="s">
        <v>212</v>
      </c>
      <c r="C15" s="449"/>
      <c r="D15" s="449"/>
      <c r="E15" s="449"/>
      <c r="F15" s="449"/>
      <c r="G15" s="308">
        <f>SUM(G5:G14)</f>
        <v>1073.1300000000001</v>
      </c>
      <c r="H15" s="308">
        <f>SUM(H5:H14)</f>
        <v>12877.56</v>
      </c>
      <c r="I15" s="303"/>
    </row>
    <row r="16" spans="2:9" ht="13.5" x14ac:dyDescent="0.2">
      <c r="B16" s="450" t="s">
        <v>213</v>
      </c>
      <c r="C16" s="450"/>
      <c r="D16" s="450"/>
      <c r="E16" s="450"/>
      <c r="F16" s="450"/>
      <c r="G16" s="309">
        <f>G15/15</f>
        <v>71.542000000000002</v>
      </c>
      <c r="H16" s="309">
        <f>H15/15</f>
        <v>858.50400000000002</v>
      </c>
      <c r="I16" s="303"/>
    </row>
    <row r="17" spans="7:8" x14ac:dyDescent="0.2">
      <c r="G17" s="310"/>
    </row>
    <row r="18" spans="7:8" x14ac:dyDescent="0.2">
      <c r="H18" s="310"/>
    </row>
  </sheetData>
  <mergeCells count="3">
    <mergeCell ref="B2:G2"/>
    <mergeCell ref="B15:F15"/>
    <mergeCell ref="B16:F16"/>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4B95A-E9B8-47B0-BABB-A13188D0B0C0}">
  <dimension ref="A2:G18"/>
  <sheetViews>
    <sheetView workbookViewId="0">
      <selection activeCell="F15" sqref="F15"/>
    </sheetView>
  </sheetViews>
  <sheetFormatPr defaultRowHeight="12.75" x14ac:dyDescent="0.2"/>
  <cols>
    <col min="1" max="1" width="5.28515625" style="292" bestFit="1" customWidth="1"/>
    <col min="2" max="2" width="48" style="289" customWidth="1"/>
    <col min="3" max="3" width="21.5703125" style="289" customWidth="1"/>
    <col min="4" max="4" width="15.5703125" style="289" bestFit="1" customWidth="1"/>
    <col min="5" max="5" width="32.42578125" style="289" customWidth="1"/>
    <col min="6" max="6" width="10.5703125" style="289" bestFit="1" customWidth="1"/>
    <col min="7" max="7" width="11.140625" style="289" bestFit="1" customWidth="1"/>
    <col min="8" max="8" width="9.42578125" style="289" bestFit="1" customWidth="1"/>
    <col min="9" max="256" width="9.140625" style="289"/>
    <col min="257" max="257" width="5.28515625" style="289" bestFit="1" customWidth="1"/>
    <col min="258" max="258" width="48" style="289" customWidth="1"/>
    <col min="259" max="259" width="21.5703125" style="289" customWidth="1"/>
    <col min="260" max="260" width="15.5703125" style="289" bestFit="1" customWidth="1"/>
    <col min="261" max="261" width="32.42578125" style="289" customWidth="1"/>
    <col min="262" max="262" width="10.5703125" style="289" bestFit="1" customWidth="1"/>
    <col min="263" max="263" width="11.140625" style="289" bestFit="1" customWidth="1"/>
    <col min="264" max="264" width="9.42578125" style="289" bestFit="1" customWidth="1"/>
    <col min="265" max="512" width="9.140625" style="289"/>
    <col min="513" max="513" width="5.28515625" style="289" bestFit="1" customWidth="1"/>
    <col min="514" max="514" width="48" style="289" customWidth="1"/>
    <col min="515" max="515" width="21.5703125" style="289" customWidth="1"/>
    <col min="516" max="516" width="15.5703125" style="289" bestFit="1" customWidth="1"/>
    <col min="517" max="517" width="32.42578125" style="289" customWidth="1"/>
    <col min="518" max="518" width="10.5703125" style="289" bestFit="1" customWidth="1"/>
    <col min="519" max="519" width="11.140625" style="289" bestFit="1" customWidth="1"/>
    <col min="520" max="520" width="9.42578125" style="289" bestFit="1" customWidth="1"/>
    <col min="521" max="768" width="9.140625" style="289"/>
    <col min="769" max="769" width="5.28515625" style="289" bestFit="1" customWidth="1"/>
    <col min="770" max="770" width="48" style="289" customWidth="1"/>
    <col min="771" max="771" width="21.5703125" style="289" customWidth="1"/>
    <col min="772" max="772" width="15.5703125" style="289" bestFit="1" customWidth="1"/>
    <col min="773" max="773" width="32.42578125" style="289" customWidth="1"/>
    <col min="774" max="774" width="10.5703125" style="289" bestFit="1" customWidth="1"/>
    <col min="775" max="775" width="11.140625" style="289" bestFit="1" customWidth="1"/>
    <col min="776" max="776" width="9.42578125" style="289" bestFit="1" customWidth="1"/>
    <col min="777" max="1024" width="9.140625" style="289"/>
    <col min="1025" max="1025" width="5.28515625" style="289" bestFit="1" customWidth="1"/>
    <col min="1026" max="1026" width="48" style="289" customWidth="1"/>
    <col min="1027" max="1027" width="21.5703125" style="289" customWidth="1"/>
    <col min="1028" max="1028" width="15.5703125" style="289" bestFit="1" customWidth="1"/>
    <col min="1029" max="1029" width="32.42578125" style="289" customWidth="1"/>
    <col min="1030" max="1030" width="10.5703125" style="289" bestFit="1" customWidth="1"/>
    <col min="1031" max="1031" width="11.140625" style="289" bestFit="1" customWidth="1"/>
    <col min="1032" max="1032" width="9.42578125" style="289" bestFit="1" customWidth="1"/>
    <col min="1033" max="1280" width="9.140625" style="289"/>
    <col min="1281" max="1281" width="5.28515625" style="289" bestFit="1" customWidth="1"/>
    <col min="1282" max="1282" width="48" style="289" customWidth="1"/>
    <col min="1283" max="1283" width="21.5703125" style="289" customWidth="1"/>
    <col min="1284" max="1284" width="15.5703125" style="289" bestFit="1" customWidth="1"/>
    <col min="1285" max="1285" width="32.42578125" style="289" customWidth="1"/>
    <col min="1286" max="1286" width="10.5703125" style="289" bestFit="1" customWidth="1"/>
    <col min="1287" max="1287" width="11.140625" style="289" bestFit="1" customWidth="1"/>
    <col min="1288" max="1288" width="9.42578125" style="289" bestFit="1" customWidth="1"/>
    <col min="1289" max="1536" width="9.140625" style="289"/>
    <col min="1537" max="1537" width="5.28515625" style="289" bestFit="1" customWidth="1"/>
    <col min="1538" max="1538" width="48" style="289" customWidth="1"/>
    <col min="1539" max="1539" width="21.5703125" style="289" customWidth="1"/>
    <col min="1540" max="1540" width="15.5703125" style="289" bestFit="1" customWidth="1"/>
    <col min="1541" max="1541" width="32.42578125" style="289" customWidth="1"/>
    <col min="1542" max="1542" width="10.5703125" style="289" bestFit="1" customWidth="1"/>
    <col min="1543" max="1543" width="11.140625" style="289" bestFit="1" customWidth="1"/>
    <col min="1544" max="1544" width="9.42578125" style="289" bestFit="1" customWidth="1"/>
    <col min="1545" max="1792" width="9.140625" style="289"/>
    <col min="1793" max="1793" width="5.28515625" style="289" bestFit="1" customWidth="1"/>
    <col min="1794" max="1794" width="48" style="289" customWidth="1"/>
    <col min="1795" max="1795" width="21.5703125" style="289" customWidth="1"/>
    <col min="1796" max="1796" width="15.5703125" style="289" bestFit="1" customWidth="1"/>
    <col min="1797" max="1797" width="32.42578125" style="289" customWidth="1"/>
    <col min="1798" max="1798" width="10.5703125" style="289" bestFit="1" customWidth="1"/>
    <col min="1799" max="1799" width="11.140625" style="289" bestFit="1" customWidth="1"/>
    <col min="1800" max="1800" width="9.42578125" style="289" bestFit="1" customWidth="1"/>
    <col min="1801" max="2048" width="9.140625" style="289"/>
    <col min="2049" max="2049" width="5.28515625" style="289" bestFit="1" customWidth="1"/>
    <col min="2050" max="2050" width="48" style="289" customWidth="1"/>
    <col min="2051" max="2051" width="21.5703125" style="289" customWidth="1"/>
    <col min="2052" max="2052" width="15.5703125" style="289" bestFit="1" customWidth="1"/>
    <col min="2053" max="2053" width="32.42578125" style="289" customWidth="1"/>
    <col min="2054" max="2054" width="10.5703125" style="289" bestFit="1" customWidth="1"/>
    <col min="2055" max="2055" width="11.140625" style="289" bestFit="1" customWidth="1"/>
    <col min="2056" max="2056" width="9.42578125" style="289" bestFit="1" customWidth="1"/>
    <col min="2057" max="2304" width="9.140625" style="289"/>
    <col min="2305" max="2305" width="5.28515625" style="289" bestFit="1" customWidth="1"/>
    <col min="2306" max="2306" width="48" style="289" customWidth="1"/>
    <col min="2307" max="2307" width="21.5703125" style="289" customWidth="1"/>
    <col min="2308" max="2308" width="15.5703125" style="289" bestFit="1" customWidth="1"/>
    <col min="2309" max="2309" width="32.42578125" style="289" customWidth="1"/>
    <col min="2310" max="2310" width="10.5703125" style="289" bestFit="1" customWidth="1"/>
    <col min="2311" max="2311" width="11.140625" style="289" bestFit="1" customWidth="1"/>
    <col min="2312" max="2312" width="9.42578125" style="289" bestFit="1" customWidth="1"/>
    <col min="2313" max="2560" width="9.140625" style="289"/>
    <col min="2561" max="2561" width="5.28515625" style="289" bestFit="1" customWidth="1"/>
    <col min="2562" max="2562" width="48" style="289" customWidth="1"/>
    <col min="2563" max="2563" width="21.5703125" style="289" customWidth="1"/>
    <col min="2564" max="2564" width="15.5703125" style="289" bestFit="1" customWidth="1"/>
    <col min="2565" max="2565" width="32.42578125" style="289" customWidth="1"/>
    <col min="2566" max="2566" width="10.5703125" style="289" bestFit="1" customWidth="1"/>
    <col min="2567" max="2567" width="11.140625" style="289" bestFit="1" customWidth="1"/>
    <col min="2568" max="2568" width="9.42578125" style="289" bestFit="1" customWidth="1"/>
    <col min="2569" max="2816" width="9.140625" style="289"/>
    <col min="2817" max="2817" width="5.28515625" style="289" bestFit="1" customWidth="1"/>
    <col min="2818" max="2818" width="48" style="289" customWidth="1"/>
    <col min="2819" max="2819" width="21.5703125" style="289" customWidth="1"/>
    <col min="2820" max="2820" width="15.5703125" style="289" bestFit="1" customWidth="1"/>
    <col min="2821" max="2821" width="32.42578125" style="289" customWidth="1"/>
    <col min="2822" max="2822" width="10.5703125" style="289" bestFit="1" customWidth="1"/>
    <col min="2823" max="2823" width="11.140625" style="289" bestFit="1" customWidth="1"/>
    <col min="2824" max="2824" width="9.42578125" style="289" bestFit="1" customWidth="1"/>
    <col min="2825" max="3072" width="9.140625" style="289"/>
    <col min="3073" max="3073" width="5.28515625" style="289" bestFit="1" customWidth="1"/>
    <col min="3074" max="3074" width="48" style="289" customWidth="1"/>
    <col min="3075" max="3075" width="21.5703125" style="289" customWidth="1"/>
    <col min="3076" max="3076" width="15.5703125" style="289" bestFit="1" customWidth="1"/>
    <col min="3077" max="3077" width="32.42578125" style="289" customWidth="1"/>
    <col min="3078" max="3078" width="10.5703125" style="289" bestFit="1" customWidth="1"/>
    <col min="3079" max="3079" width="11.140625" style="289" bestFit="1" customWidth="1"/>
    <col min="3080" max="3080" width="9.42578125" style="289" bestFit="1" customWidth="1"/>
    <col min="3081" max="3328" width="9.140625" style="289"/>
    <col min="3329" max="3329" width="5.28515625" style="289" bestFit="1" customWidth="1"/>
    <col min="3330" max="3330" width="48" style="289" customWidth="1"/>
    <col min="3331" max="3331" width="21.5703125" style="289" customWidth="1"/>
    <col min="3332" max="3332" width="15.5703125" style="289" bestFit="1" customWidth="1"/>
    <col min="3333" max="3333" width="32.42578125" style="289" customWidth="1"/>
    <col min="3334" max="3334" width="10.5703125" style="289" bestFit="1" customWidth="1"/>
    <col min="3335" max="3335" width="11.140625" style="289" bestFit="1" customWidth="1"/>
    <col min="3336" max="3336" width="9.42578125" style="289" bestFit="1" customWidth="1"/>
    <col min="3337" max="3584" width="9.140625" style="289"/>
    <col min="3585" max="3585" width="5.28515625" style="289" bestFit="1" customWidth="1"/>
    <col min="3586" max="3586" width="48" style="289" customWidth="1"/>
    <col min="3587" max="3587" width="21.5703125" style="289" customWidth="1"/>
    <col min="3588" max="3588" width="15.5703125" style="289" bestFit="1" customWidth="1"/>
    <col min="3589" max="3589" width="32.42578125" style="289" customWidth="1"/>
    <col min="3590" max="3590" width="10.5703125" style="289" bestFit="1" customWidth="1"/>
    <col min="3591" max="3591" width="11.140625" style="289" bestFit="1" customWidth="1"/>
    <col min="3592" max="3592" width="9.42578125" style="289" bestFit="1" customWidth="1"/>
    <col min="3593" max="3840" width="9.140625" style="289"/>
    <col min="3841" max="3841" width="5.28515625" style="289" bestFit="1" customWidth="1"/>
    <col min="3842" max="3842" width="48" style="289" customWidth="1"/>
    <col min="3843" max="3843" width="21.5703125" style="289" customWidth="1"/>
    <col min="3844" max="3844" width="15.5703125" style="289" bestFit="1" customWidth="1"/>
    <col min="3845" max="3845" width="32.42578125" style="289" customWidth="1"/>
    <col min="3846" max="3846" width="10.5703125" style="289" bestFit="1" customWidth="1"/>
    <col min="3847" max="3847" width="11.140625" style="289" bestFit="1" customWidth="1"/>
    <col min="3848" max="3848" width="9.42578125" style="289" bestFit="1" customWidth="1"/>
    <col min="3849" max="4096" width="9.140625" style="289"/>
    <col min="4097" max="4097" width="5.28515625" style="289" bestFit="1" customWidth="1"/>
    <col min="4098" max="4098" width="48" style="289" customWidth="1"/>
    <col min="4099" max="4099" width="21.5703125" style="289" customWidth="1"/>
    <col min="4100" max="4100" width="15.5703125" style="289" bestFit="1" customWidth="1"/>
    <col min="4101" max="4101" width="32.42578125" style="289" customWidth="1"/>
    <col min="4102" max="4102" width="10.5703125" style="289" bestFit="1" customWidth="1"/>
    <col min="4103" max="4103" width="11.140625" style="289" bestFit="1" customWidth="1"/>
    <col min="4104" max="4104" width="9.42578125" style="289" bestFit="1" customWidth="1"/>
    <col min="4105" max="4352" width="9.140625" style="289"/>
    <col min="4353" max="4353" width="5.28515625" style="289" bestFit="1" customWidth="1"/>
    <col min="4354" max="4354" width="48" style="289" customWidth="1"/>
    <col min="4355" max="4355" width="21.5703125" style="289" customWidth="1"/>
    <col min="4356" max="4356" width="15.5703125" style="289" bestFit="1" customWidth="1"/>
    <col min="4357" max="4357" width="32.42578125" style="289" customWidth="1"/>
    <col min="4358" max="4358" width="10.5703125" style="289" bestFit="1" customWidth="1"/>
    <col min="4359" max="4359" width="11.140625" style="289" bestFit="1" customWidth="1"/>
    <col min="4360" max="4360" width="9.42578125" style="289" bestFit="1" customWidth="1"/>
    <col min="4361" max="4608" width="9.140625" style="289"/>
    <col min="4609" max="4609" width="5.28515625" style="289" bestFit="1" customWidth="1"/>
    <col min="4610" max="4610" width="48" style="289" customWidth="1"/>
    <col min="4611" max="4611" width="21.5703125" style="289" customWidth="1"/>
    <col min="4612" max="4612" width="15.5703125" style="289" bestFit="1" customWidth="1"/>
    <col min="4613" max="4613" width="32.42578125" style="289" customWidth="1"/>
    <col min="4614" max="4614" width="10.5703125" style="289" bestFit="1" customWidth="1"/>
    <col min="4615" max="4615" width="11.140625" style="289" bestFit="1" customWidth="1"/>
    <col min="4616" max="4616" width="9.42578125" style="289" bestFit="1" customWidth="1"/>
    <col min="4617" max="4864" width="9.140625" style="289"/>
    <col min="4865" max="4865" width="5.28515625" style="289" bestFit="1" customWidth="1"/>
    <col min="4866" max="4866" width="48" style="289" customWidth="1"/>
    <col min="4867" max="4867" width="21.5703125" style="289" customWidth="1"/>
    <col min="4868" max="4868" width="15.5703125" style="289" bestFit="1" customWidth="1"/>
    <col min="4869" max="4869" width="32.42578125" style="289" customWidth="1"/>
    <col min="4870" max="4870" width="10.5703125" style="289" bestFit="1" customWidth="1"/>
    <col min="4871" max="4871" width="11.140625" style="289" bestFit="1" customWidth="1"/>
    <col min="4872" max="4872" width="9.42578125" style="289" bestFit="1" customWidth="1"/>
    <col min="4873" max="5120" width="9.140625" style="289"/>
    <col min="5121" max="5121" width="5.28515625" style="289" bestFit="1" customWidth="1"/>
    <col min="5122" max="5122" width="48" style="289" customWidth="1"/>
    <col min="5123" max="5123" width="21.5703125" style="289" customWidth="1"/>
    <col min="5124" max="5124" width="15.5703125" style="289" bestFit="1" customWidth="1"/>
    <col min="5125" max="5125" width="32.42578125" style="289" customWidth="1"/>
    <col min="5126" max="5126" width="10.5703125" style="289" bestFit="1" customWidth="1"/>
    <col min="5127" max="5127" width="11.140625" style="289" bestFit="1" customWidth="1"/>
    <col min="5128" max="5128" width="9.42578125" style="289" bestFit="1" customWidth="1"/>
    <col min="5129" max="5376" width="9.140625" style="289"/>
    <col min="5377" max="5377" width="5.28515625" style="289" bestFit="1" customWidth="1"/>
    <col min="5378" max="5378" width="48" style="289" customWidth="1"/>
    <col min="5379" max="5379" width="21.5703125" style="289" customWidth="1"/>
    <col min="5380" max="5380" width="15.5703125" style="289" bestFit="1" customWidth="1"/>
    <col min="5381" max="5381" width="32.42578125" style="289" customWidth="1"/>
    <col min="5382" max="5382" width="10.5703125" style="289" bestFit="1" customWidth="1"/>
    <col min="5383" max="5383" width="11.140625" style="289" bestFit="1" customWidth="1"/>
    <col min="5384" max="5384" width="9.42578125" style="289" bestFit="1" customWidth="1"/>
    <col min="5385" max="5632" width="9.140625" style="289"/>
    <col min="5633" max="5633" width="5.28515625" style="289" bestFit="1" customWidth="1"/>
    <col min="5634" max="5634" width="48" style="289" customWidth="1"/>
    <col min="5635" max="5635" width="21.5703125" style="289" customWidth="1"/>
    <col min="5636" max="5636" width="15.5703125" style="289" bestFit="1" customWidth="1"/>
    <col min="5637" max="5637" width="32.42578125" style="289" customWidth="1"/>
    <col min="5638" max="5638" width="10.5703125" style="289" bestFit="1" customWidth="1"/>
    <col min="5639" max="5639" width="11.140625" style="289" bestFit="1" customWidth="1"/>
    <col min="5640" max="5640" width="9.42578125" style="289" bestFit="1" customWidth="1"/>
    <col min="5641" max="5888" width="9.140625" style="289"/>
    <col min="5889" max="5889" width="5.28515625" style="289" bestFit="1" customWidth="1"/>
    <col min="5890" max="5890" width="48" style="289" customWidth="1"/>
    <col min="5891" max="5891" width="21.5703125" style="289" customWidth="1"/>
    <col min="5892" max="5892" width="15.5703125" style="289" bestFit="1" customWidth="1"/>
    <col min="5893" max="5893" width="32.42578125" style="289" customWidth="1"/>
    <col min="5894" max="5894" width="10.5703125" style="289" bestFit="1" customWidth="1"/>
    <col min="5895" max="5895" width="11.140625" style="289" bestFit="1" customWidth="1"/>
    <col min="5896" max="5896" width="9.42578125" style="289" bestFit="1" customWidth="1"/>
    <col min="5897" max="6144" width="9.140625" style="289"/>
    <col min="6145" max="6145" width="5.28515625" style="289" bestFit="1" customWidth="1"/>
    <col min="6146" max="6146" width="48" style="289" customWidth="1"/>
    <col min="6147" max="6147" width="21.5703125" style="289" customWidth="1"/>
    <col min="6148" max="6148" width="15.5703125" style="289" bestFit="1" customWidth="1"/>
    <col min="6149" max="6149" width="32.42578125" style="289" customWidth="1"/>
    <col min="6150" max="6150" width="10.5703125" style="289" bestFit="1" customWidth="1"/>
    <col min="6151" max="6151" width="11.140625" style="289" bestFit="1" customWidth="1"/>
    <col min="6152" max="6152" width="9.42578125" style="289" bestFit="1" customWidth="1"/>
    <col min="6153" max="6400" width="9.140625" style="289"/>
    <col min="6401" max="6401" width="5.28515625" style="289" bestFit="1" customWidth="1"/>
    <col min="6402" max="6402" width="48" style="289" customWidth="1"/>
    <col min="6403" max="6403" width="21.5703125" style="289" customWidth="1"/>
    <col min="6404" max="6404" width="15.5703125" style="289" bestFit="1" customWidth="1"/>
    <col min="6405" max="6405" width="32.42578125" style="289" customWidth="1"/>
    <col min="6406" max="6406" width="10.5703125" style="289" bestFit="1" customWidth="1"/>
    <col min="6407" max="6407" width="11.140625" style="289" bestFit="1" customWidth="1"/>
    <col min="6408" max="6408" width="9.42578125" style="289" bestFit="1" customWidth="1"/>
    <col min="6409" max="6656" width="9.140625" style="289"/>
    <col min="6657" max="6657" width="5.28515625" style="289" bestFit="1" customWidth="1"/>
    <col min="6658" max="6658" width="48" style="289" customWidth="1"/>
    <col min="6659" max="6659" width="21.5703125" style="289" customWidth="1"/>
    <col min="6660" max="6660" width="15.5703125" style="289" bestFit="1" customWidth="1"/>
    <col min="6661" max="6661" width="32.42578125" style="289" customWidth="1"/>
    <col min="6662" max="6662" width="10.5703125" style="289" bestFit="1" customWidth="1"/>
    <col min="6663" max="6663" width="11.140625" style="289" bestFit="1" customWidth="1"/>
    <col min="6664" max="6664" width="9.42578125" style="289" bestFit="1" customWidth="1"/>
    <col min="6665" max="6912" width="9.140625" style="289"/>
    <col min="6913" max="6913" width="5.28515625" style="289" bestFit="1" customWidth="1"/>
    <col min="6914" max="6914" width="48" style="289" customWidth="1"/>
    <col min="6915" max="6915" width="21.5703125" style="289" customWidth="1"/>
    <col min="6916" max="6916" width="15.5703125" style="289" bestFit="1" customWidth="1"/>
    <col min="6917" max="6917" width="32.42578125" style="289" customWidth="1"/>
    <col min="6918" max="6918" width="10.5703125" style="289" bestFit="1" customWidth="1"/>
    <col min="6919" max="6919" width="11.140625" style="289" bestFit="1" customWidth="1"/>
    <col min="6920" max="6920" width="9.42578125" style="289" bestFit="1" customWidth="1"/>
    <col min="6921" max="7168" width="9.140625" style="289"/>
    <col min="7169" max="7169" width="5.28515625" style="289" bestFit="1" customWidth="1"/>
    <col min="7170" max="7170" width="48" style="289" customWidth="1"/>
    <col min="7171" max="7171" width="21.5703125" style="289" customWidth="1"/>
    <col min="7172" max="7172" width="15.5703125" style="289" bestFit="1" customWidth="1"/>
    <col min="7173" max="7173" width="32.42578125" style="289" customWidth="1"/>
    <col min="7174" max="7174" width="10.5703125" style="289" bestFit="1" customWidth="1"/>
    <col min="7175" max="7175" width="11.140625" style="289" bestFit="1" customWidth="1"/>
    <col min="7176" max="7176" width="9.42578125" style="289" bestFit="1" customWidth="1"/>
    <col min="7177" max="7424" width="9.140625" style="289"/>
    <col min="7425" max="7425" width="5.28515625" style="289" bestFit="1" customWidth="1"/>
    <col min="7426" max="7426" width="48" style="289" customWidth="1"/>
    <col min="7427" max="7427" width="21.5703125" style="289" customWidth="1"/>
    <col min="7428" max="7428" width="15.5703125" style="289" bestFit="1" customWidth="1"/>
    <col min="7429" max="7429" width="32.42578125" style="289" customWidth="1"/>
    <col min="7430" max="7430" width="10.5703125" style="289" bestFit="1" customWidth="1"/>
    <col min="7431" max="7431" width="11.140625" style="289" bestFit="1" customWidth="1"/>
    <col min="7432" max="7432" width="9.42578125" style="289" bestFit="1" customWidth="1"/>
    <col min="7433" max="7680" width="9.140625" style="289"/>
    <col min="7681" max="7681" width="5.28515625" style="289" bestFit="1" customWidth="1"/>
    <col min="7682" max="7682" width="48" style="289" customWidth="1"/>
    <col min="7683" max="7683" width="21.5703125" style="289" customWidth="1"/>
    <col min="7684" max="7684" width="15.5703125" style="289" bestFit="1" customWidth="1"/>
    <col min="7685" max="7685" width="32.42578125" style="289" customWidth="1"/>
    <col min="7686" max="7686" width="10.5703125" style="289" bestFit="1" customWidth="1"/>
    <col min="7687" max="7687" width="11.140625" style="289" bestFit="1" customWidth="1"/>
    <col min="7688" max="7688" width="9.42578125" style="289" bestFit="1" customWidth="1"/>
    <col min="7689" max="7936" width="9.140625" style="289"/>
    <col min="7937" max="7937" width="5.28515625" style="289" bestFit="1" customWidth="1"/>
    <col min="7938" max="7938" width="48" style="289" customWidth="1"/>
    <col min="7939" max="7939" width="21.5703125" style="289" customWidth="1"/>
    <col min="7940" max="7940" width="15.5703125" style="289" bestFit="1" customWidth="1"/>
    <col min="7941" max="7941" width="32.42578125" style="289" customWidth="1"/>
    <col min="7942" max="7942" width="10.5703125" style="289" bestFit="1" customWidth="1"/>
    <col min="7943" max="7943" width="11.140625" style="289" bestFit="1" customWidth="1"/>
    <col min="7944" max="7944" width="9.42578125" style="289" bestFit="1" customWidth="1"/>
    <col min="7945" max="8192" width="9.140625" style="289"/>
    <col min="8193" max="8193" width="5.28515625" style="289" bestFit="1" customWidth="1"/>
    <col min="8194" max="8194" width="48" style="289" customWidth="1"/>
    <col min="8195" max="8195" width="21.5703125" style="289" customWidth="1"/>
    <col min="8196" max="8196" width="15.5703125" style="289" bestFit="1" customWidth="1"/>
    <col min="8197" max="8197" width="32.42578125" style="289" customWidth="1"/>
    <col min="8198" max="8198" width="10.5703125" style="289" bestFit="1" customWidth="1"/>
    <col min="8199" max="8199" width="11.140625" style="289" bestFit="1" customWidth="1"/>
    <col min="8200" max="8200" width="9.42578125" style="289" bestFit="1" customWidth="1"/>
    <col min="8201" max="8448" width="9.140625" style="289"/>
    <col min="8449" max="8449" width="5.28515625" style="289" bestFit="1" customWidth="1"/>
    <col min="8450" max="8450" width="48" style="289" customWidth="1"/>
    <col min="8451" max="8451" width="21.5703125" style="289" customWidth="1"/>
    <col min="8452" max="8452" width="15.5703125" style="289" bestFit="1" customWidth="1"/>
    <col min="8453" max="8453" width="32.42578125" style="289" customWidth="1"/>
    <col min="8454" max="8454" width="10.5703125" style="289" bestFit="1" customWidth="1"/>
    <col min="8455" max="8455" width="11.140625" style="289" bestFit="1" customWidth="1"/>
    <col min="8456" max="8456" width="9.42578125" style="289" bestFit="1" customWidth="1"/>
    <col min="8457" max="8704" width="9.140625" style="289"/>
    <col min="8705" max="8705" width="5.28515625" style="289" bestFit="1" customWidth="1"/>
    <col min="8706" max="8706" width="48" style="289" customWidth="1"/>
    <col min="8707" max="8707" width="21.5703125" style="289" customWidth="1"/>
    <col min="8708" max="8708" width="15.5703125" style="289" bestFit="1" customWidth="1"/>
    <col min="8709" max="8709" width="32.42578125" style="289" customWidth="1"/>
    <col min="8710" max="8710" width="10.5703125" style="289" bestFit="1" customWidth="1"/>
    <col min="8711" max="8711" width="11.140625" style="289" bestFit="1" customWidth="1"/>
    <col min="8712" max="8712" width="9.42578125" style="289" bestFit="1" customWidth="1"/>
    <col min="8713" max="8960" width="9.140625" style="289"/>
    <col min="8961" max="8961" width="5.28515625" style="289" bestFit="1" customWidth="1"/>
    <col min="8962" max="8962" width="48" style="289" customWidth="1"/>
    <col min="8963" max="8963" width="21.5703125" style="289" customWidth="1"/>
    <col min="8964" max="8964" width="15.5703125" style="289" bestFit="1" customWidth="1"/>
    <col min="8965" max="8965" width="32.42578125" style="289" customWidth="1"/>
    <col min="8966" max="8966" width="10.5703125" style="289" bestFit="1" customWidth="1"/>
    <col min="8967" max="8967" width="11.140625" style="289" bestFit="1" customWidth="1"/>
    <col min="8968" max="8968" width="9.42578125" style="289" bestFit="1" customWidth="1"/>
    <col min="8969" max="9216" width="9.140625" style="289"/>
    <col min="9217" max="9217" width="5.28515625" style="289" bestFit="1" customWidth="1"/>
    <col min="9218" max="9218" width="48" style="289" customWidth="1"/>
    <col min="9219" max="9219" width="21.5703125" style="289" customWidth="1"/>
    <col min="9220" max="9220" width="15.5703125" style="289" bestFit="1" customWidth="1"/>
    <col min="9221" max="9221" width="32.42578125" style="289" customWidth="1"/>
    <col min="9222" max="9222" width="10.5703125" style="289" bestFit="1" customWidth="1"/>
    <col min="9223" max="9223" width="11.140625" style="289" bestFit="1" customWidth="1"/>
    <col min="9224" max="9224" width="9.42578125" style="289" bestFit="1" customWidth="1"/>
    <col min="9225" max="9472" width="9.140625" style="289"/>
    <col min="9473" max="9473" width="5.28515625" style="289" bestFit="1" customWidth="1"/>
    <col min="9474" max="9474" width="48" style="289" customWidth="1"/>
    <col min="9475" max="9475" width="21.5703125" style="289" customWidth="1"/>
    <col min="9476" max="9476" width="15.5703125" style="289" bestFit="1" customWidth="1"/>
    <col min="9477" max="9477" width="32.42578125" style="289" customWidth="1"/>
    <col min="9478" max="9478" width="10.5703125" style="289" bestFit="1" customWidth="1"/>
    <col min="9479" max="9479" width="11.140625" style="289" bestFit="1" customWidth="1"/>
    <col min="9480" max="9480" width="9.42578125" style="289" bestFit="1" customWidth="1"/>
    <col min="9481" max="9728" width="9.140625" style="289"/>
    <col min="9729" max="9729" width="5.28515625" style="289" bestFit="1" customWidth="1"/>
    <col min="9730" max="9730" width="48" style="289" customWidth="1"/>
    <col min="9731" max="9731" width="21.5703125" style="289" customWidth="1"/>
    <col min="9732" max="9732" width="15.5703125" style="289" bestFit="1" customWidth="1"/>
    <col min="9733" max="9733" width="32.42578125" style="289" customWidth="1"/>
    <col min="9734" max="9734" width="10.5703125" style="289" bestFit="1" customWidth="1"/>
    <col min="9735" max="9735" width="11.140625" style="289" bestFit="1" customWidth="1"/>
    <col min="9736" max="9736" width="9.42578125" style="289" bestFit="1" customWidth="1"/>
    <col min="9737" max="9984" width="9.140625" style="289"/>
    <col min="9985" max="9985" width="5.28515625" style="289" bestFit="1" customWidth="1"/>
    <col min="9986" max="9986" width="48" style="289" customWidth="1"/>
    <col min="9987" max="9987" width="21.5703125" style="289" customWidth="1"/>
    <col min="9988" max="9988" width="15.5703125" style="289" bestFit="1" customWidth="1"/>
    <col min="9989" max="9989" width="32.42578125" style="289" customWidth="1"/>
    <col min="9990" max="9990" width="10.5703125" style="289" bestFit="1" customWidth="1"/>
    <col min="9991" max="9991" width="11.140625" style="289" bestFit="1" customWidth="1"/>
    <col min="9992" max="9992" width="9.42578125" style="289" bestFit="1" customWidth="1"/>
    <col min="9993" max="10240" width="9.140625" style="289"/>
    <col min="10241" max="10241" width="5.28515625" style="289" bestFit="1" customWidth="1"/>
    <col min="10242" max="10242" width="48" style="289" customWidth="1"/>
    <col min="10243" max="10243" width="21.5703125" style="289" customWidth="1"/>
    <col min="10244" max="10244" width="15.5703125" style="289" bestFit="1" customWidth="1"/>
    <col min="10245" max="10245" width="32.42578125" style="289" customWidth="1"/>
    <col min="10246" max="10246" width="10.5703125" style="289" bestFit="1" customWidth="1"/>
    <col min="10247" max="10247" width="11.140625" style="289" bestFit="1" customWidth="1"/>
    <col min="10248" max="10248" width="9.42578125" style="289" bestFit="1" customWidth="1"/>
    <col min="10249" max="10496" width="9.140625" style="289"/>
    <col min="10497" max="10497" width="5.28515625" style="289" bestFit="1" customWidth="1"/>
    <col min="10498" max="10498" width="48" style="289" customWidth="1"/>
    <col min="10499" max="10499" width="21.5703125" style="289" customWidth="1"/>
    <col min="10500" max="10500" width="15.5703125" style="289" bestFit="1" customWidth="1"/>
    <col min="10501" max="10501" width="32.42578125" style="289" customWidth="1"/>
    <col min="10502" max="10502" width="10.5703125" style="289" bestFit="1" customWidth="1"/>
    <col min="10503" max="10503" width="11.140625" style="289" bestFit="1" customWidth="1"/>
    <col min="10504" max="10504" width="9.42578125" style="289" bestFit="1" customWidth="1"/>
    <col min="10505" max="10752" width="9.140625" style="289"/>
    <col min="10753" max="10753" width="5.28515625" style="289" bestFit="1" customWidth="1"/>
    <col min="10754" max="10754" width="48" style="289" customWidth="1"/>
    <col min="10755" max="10755" width="21.5703125" style="289" customWidth="1"/>
    <col min="10756" max="10756" width="15.5703125" style="289" bestFit="1" customWidth="1"/>
    <col min="10757" max="10757" width="32.42578125" style="289" customWidth="1"/>
    <col min="10758" max="10758" width="10.5703125" style="289" bestFit="1" customWidth="1"/>
    <col min="10759" max="10759" width="11.140625" style="289" bestFit="1" customWidth="1"/>
    <col min="10760" max="10760" width="9.42578125" style="289" bestFit="1" customWidth="1"/>
    <col min="10761" max="11008" width="9.140625" style="289"/>
    <col min="11009" max="11009" width="5.28515625" style="289" bestFit="1" customWidth="1"/>
    <col min="11010" max="11010" width="48" style="289" customWidth="1"/>
    <col min="11011" max="11011" width="21.5703125" style="289" customWidth="1"/>
    <col min="11012" max="11012" width="15.5703125" style="289" bestFit="1" customWidth="1"/>
    <col min="11013" max="11013" width="32.42578125" style="289" customWidth="1"/>
    <col min="11014" max="11014" width="10.5703125" style="289" bestFit="1" customWidth="1"/>
    <col min="11015" max="11015" width="11.140625" style="289" bestFit="1" customWidth="1"/>
    <col min="11016" max="11016" width="9.42578125" style="289" bestFit="1" customWidth="1"/>
    <col min="11017" max="11264" width="9.140625" style="289"/>
    <col min="11265" max="11265" width="5.28515625" style="289" bestFit="1" customWidth="1"/>
    <col min="11266" max="11266" width="48" style="289" customWidth="1"/>
    <col min="11267" max="11267" width="21.5703125" style="289" customWidth="1"/>
    <col min="11268" max="11268" width="15.5703125" style="289" bestFit="1" customWidth="1"/>
    <col min="11269" max="11269" width="32.42578125" style="289" customWidth="1"/>
    <col min="11270" max="11270" width="10.5703125" style="289" bestFit="1" customWidth="1"/>
    <col min="11271" max="11271" width="11.140625" style="289" bestFit="1" customWidth="1"/>
    <col min="11272" max="11272" width="9.42578125" style="289" bestFit="1" customWidth="1"/>
    <col min="11273" max="11520" width="9.140625" style="289"/>
    <col min="11521" max="11521" width="5.28515625" style="289" bestFit="1" customWidth="1"/>
    <col min="11522" max="11522" width="48" style="289" customWidth="1"/>
    <col min="11523" max="11523" width="21.5703125" style="289" customWidth="1"/>
    <col min="11524" max="11524" width="15.5703125" style="289" bestFit="1" customWidth="1"/>
    <col min="11525" max="11525" width="32.42578125" style="289" customWidth="1"/>
    <col min="11526" max="11526" width="10.5703125" style="289" bestFit="1" customWidth="1"/>
    <col min="11527" max="11527" width="11.140625" style="289" bestFit="1" customWidth="1"/>
    <col min="11528" max="11528" width="9.42578125" style="289" bestFit="1" customWidth="1"/>
    <col min="11529" max="11776" width="9.140625" style="289"/>
    <col min="11777" max="11777" width="5.28515625" style="289" bestFit="1" customWidth="1"/>
    <col min="11778" max="11778" width="48" style="289" customWidth="1"/>
    <col min="11779" max="11779" width="21.5703125" style="289" customWidth="1"/>
    <col min="11780" max="11780" width="15.5703125" style="289" bestFit="1" customWidth="1"/>
    <col min="11781" max="11781" width="32.42578125" style="289" customWidth="1"/>
    <col min="11782" max="11782" width="10.5703125" style="289" bestFit="1" customWidth="1"/>
    <col min="11783" max="11783" width="11.140625" style="289" bestFit="1" customWidth="1"/>
    <col min="11784" max="11784" width="9.42578125" style="289" bestFit="1" customWidth="1"/>
    <col min="11785" max="12032" width="9.140625" style="289"/>
    <col min="12033" max="12033" width="5.28515625" style="289" bestFit="1" customWidth="1"/>
    <col min="12034" max="12034" width="48" style="289" customWidth="1"/>
    <col min="12035" max="12035" width="21.5703125" style="289" customWidth="1"/>
    <col min="12036" max="12036" width="15.5703125" style="289" bestFit="1" customWidth="1"/>
    <col min="12037" max="12037" width="32.42578125" style="289" customWidth="1"/>
    <col min="12038" max="12038" width="10.5703125" style="289" bestFit="1" customWidth="1"/>
    <col min="12039" max="12039" width="11.140625" style="289" bestFit="1" customWidth="1"/>
    <col min="12040" max="12040" width="9.42578125" style="289" bestFit="1" customWidth="1"/>
    <col min="12041" max="12288" width="9.140625" style="289"/>
    <col min="12289" max="12289" width="5.28515625" style="289" bestFit="1" customWidth="1"/>
    <col min="12290" max="12290" width="48" style="289" customWidth="1"/>
    <col min="12291" max="12291" width="21.5703125" style="289" customWidth="1"/>
    <col min="12292" max="12292" width="15.5703125" style="289" bestFit="1" customWidth="1"/>
    <col min="12293" max="12293" width="32.42578125" style="289" customWidth="1"/>
    <col min="12294" max="12294" width="10.5703125" style="289" bestFit="1" customWidth="1"/>
    <col min="12295" max="12295" width="11.140625" style="289" bestFit="1" customWidth="1"/>
    <col min="12296" max="12296" width="9.42578125" style="289" bestFit="1" customWidth="1"/>
    <col min="12297" max="12544" width="9.140625" style="289"/>
    <col min="12545" max="12545" width="5.28515625" style="289" bestFit="1" customWidth="1"/>
    <col min="12546" max="12546" width="48" style="289" customWidth="1"/>
    <col min="12547" max="12547" width="21.5703125" style="289" customWidth="1"/>
    <col min="12548" max="12548" width="15.5703125" style="289" bestFit="1" customWidth="1"/>
    <col min="12549" max="12549" width="32.42578125" style="289" customWidth="1"/>
    <col min="12550" max="12550" width="10.5703125" style="289" bestFit="1" customWidth="1"/>
    <col min="12551" max="12551" width="11.140625" style="289" bestFit="1" customWidth="1"/>
    <col min="12552" max="12552" width="9.42578125" style="289" bestFit="1" customWidth="1"/>
    <col min="12553" max="12800" width="9.140625" style="289"/>
    <col min="12801" max="12801" width="5.28515625" style="289" bestFit="1" customWidth="1"/>
    <col min="12802" max="12802" width="48" style="289" customWidth="1"/>
    <col min="12803" max="12803" width="21.5703125" style="289" customWidth="1"/>
    <col min="12804" max="12804" width="15.5703125" style="289" bestFit="1" customWidth="1"/>
    <col min="12805" max="12805" width="32.42578125" style="289" customWidth="1"/>
    <col min="12806" max="12806" width="10.5703125" style="289" bestFit="1" customWidth="1"/>
    <col min="12807" max="12807" width="11.140625" style="289" bestFit="1" customWidth="1"/>
    <col min="12808" max="12808" width="9.42578125" style="289" bestFit="1" customWidth="1"/>
    <col min="12809" max="13056" width="9.140625" style="289"/>
    <col min="13057" max="13057" width="5.28515625" style="289" bestFit="1" customWidth="1"/>
    <col min="13058" max="13058" width="48" style="289" customWidth="1"/>
    <col min="13059" max="13059" width="21.5703125" style="289" customWidth="1"/>
    <col min="13060" max="13060" width="15.5703125" style="289" bestFit="1" customWidth="1"/>
    <col min="13061" max="13061" width="32.42578125" style="289" customWidth="1"/>
    <col min="13062" max="13062" width="10.5703125" style="289" bestFit="1" customWidth="1"/>
    <col min="13063" max="13063" width="11.140625" style="289" bestFit="1" customWidth="1"/>
    <col min="13064" max="13064" width="9.42578125" style="289" bestFit="1" customWidth="1"/>
    <col min="13065" max="13312" width="9.140625" style="289"/>
    <col min="13313" max="13313" width="5.28515625" style="289" bestFit="1" customWidth="1"/>
    <col min="13314" max="13314" width="48" style="289" customWidth="1"/>
    <col min="13315" max="13315" width="21.5703125" style="289" customWidth="1"/>
    <col min="13316" max="13316" width="15.5703125" style="289" bestFit="1" customWidth="1"/>
    <col min="13317" max="13317" width="32.42578125" style="289" customWidth="1"/>
    <col min="13318" max="13318" width="10.5703125" style="289" bestFit="1" customWidth="1"/>
    <col min="13319" max="13319" width="11.140625" style="289" bestFit="1" customWidth="1"/>
    <col min="13320" max="13320" width="9.42578125" style="289" bestFit="1" customWidth="1"/>
    <col min="13321" max="13568" width="9.140625" style="289"/>
    <col min="13569" max="13569" width="5.28515625" style="289" bestFit="1" customWidth="1"/>
    <col min="13570" max="13570" width="48" style="289" customWidth="1"/>
    <col min="13571" max="13571" width="21.5703125" style="289" customWidth="1"/>
    <col min="13572" max="13572" width="15.5703125" style="289" bestFit="1" customWidth="1"/>
    <col min="13573" max="13573" width="32.42578125" style="289" customWidth="1"/>
    <col min="13574" max="13574" width="10.5703125" style="289" bestFit="1" customWidth="1"/>
    <col min="13575" max="13575" width="11.140625" style="289" bestFit="1" customWidth="1"/>
    <col min="13576" max="13576" width="9.42578125" style="289" bestFit="1" customWidth="1"/>
    <col min="13577" max="13824" width="9.140625" style="289"/>
    <col min="13825" max="13825" width="5.28515625" style="289" bestFit="1" customWidth="1"/>
    <col min="13826" max="13826" width="48" style="289" customWidth="1"/>
    <col min="13827" max="13827" width="21.5703125" style="289" customWidth="1"/>
    <col min="13828" max="13828" width="15.5703125" style="289" bestFit="1" customWidth="1"/>
    <col min="13829" max="13829" width="32.42578125" style="289" customWidth="1"/>
    <col min="13830" max="13830" width="10.5703125" style="289" bestFit="1" customWidth="1"/>
    <col min="13831" max="13831" width="11.140625" style="289" bestFit="1" customWidth="1"/>
    <col min="13832" max="13832" width="9.42578125" style="289" bestFit="1" customWidth="1"/>
    <col min="13833" max="14080" width="9.140625" style="289"/>
    <col min="14081" max="14081" width="5.28515625" style="289" bestFit="1" customWidth="1"/>
    <col min="14082" max="14082" width="48" style="289" customWidth="1"/>
    <col min="14083" max="14083" width="21.5703125" style="289" customWidth="1"/>
    <col min="14084" max="14084" width="15.5703125" style="289" bestFit="1" customWidth="1"/>
    <col min="14085" max="14085" width="32.42578125" style="289" customWidth="1"/>
    <col min="14086" max="14086" width="10.5703125" style="289" bestFit="1" customWidth="1"/>
    <col min="14087" max="14087" width="11.140625" style="289" bestFit="1" customWidth="1"/>
    <col min="14088" max="14088" width="9.42578125" style="289" bestFit="1" customWidth="1"/>
    <col min="14089" max="14336" width="9.140625" style="289"/>
    <col min="14337" max="14337" width="5.28515625" style="289" bestFit="1" customWidth="1"/>
    <col min="14338" max="14338" width="48" style="289" customWidth="1"/>
    <col min="14339" max="14339" width="21.5703125" style="289" customWidth="1"/>
    <col min="14340" max="14340" width="15.5703125" style="289" bestFit="1" customWidth="1"/>
    <col min="14341" max="14341" width="32.42578125" style="289" customWidth="1"/>
    <col min="14342" max="14342" width="10.5703125" style="289" bestFit="1" customWidth="1"/>
    <col min="14343" max="14343" width="11.140625" style="289" bestFit="1" customWidth="1"/>
    <col min="14344" max="14344" width="9.42578125" style="289" bestFit="1" customWidth="1"/>
    <col min="14345" max="14592" width="9.140625" style="289"/>
    <col min="14593" max="14593" width="5.28515625" style="289" bestFit="1" customWidth="1"/>
    <col min="14594" max="14594" width="48" style="289" customWidth="1"/>
    <col min="14595" max="14595" width="21.5703125" style="289" customWidth="1"/>
    <col min="14596" max="14596" width="15.5703125" style="289" bestFit="1" customWidth="1"/>
    <col min="14597" max="14597" width="32.42578125" style="289" customWidth="1"/>
    <col min="14598" max="14598" width="10.5703125" style="289" bestFit="1" customWidth="1"/>
    <col min="14599" max="14599" width="11.140625" style="289" bestFit="1" customWidth="1"/>
    <col min="14600" max="14600" width="9.42578125" style="289" bestFit="1" customWidth="1"/>
    <col min="14601" max="14848" width="9.140625" style="289"/>
    <col min="14849" max="14849" width="5.28515625" style="289" bestFit="1" customWidth="1"/>
    <col min="14850" max="14850" width="48" style="289" customWidth="1"/>
    <col min="14851" max="14851" width="21.5703125" style="289" customWidth="1"/>
    <col min="14852" max="14852" width="15.5703125" style="289" bestFit="1" customWidth="1"/>
    <col min="14853" max="14853" width="32.42578125" style="289" customWidth="1"/>
    <col min="14854" max="14854" width="10.5703125" style="289" bestFit="1" customWidth="1"/>
    <col min="14855" max="14855" width="11.140625" style="289" bestFit="1" customWidth="1"/>
    <col min="14856" max="14856" width="9.42578125" style="289" bestFit="1" customWidth="1"/>
    <col min="14857" max="15104" width="9.140625" style="289"/>
    <col min="15105" max="15105" width="5.28515625" style="289" bestFit="1" customWidth="1"/>
    <col min="15106" max="15106" width="48" style="289" customWidth="1"/>
    <col min="15107" max="15107" width="21.5703125" style="289" customWidth="1"/>
    <col min="15108" max="15108" width="15.5703125" style="289" bestFit="1" customWidth="1"/>
    <col min="15109" max="15109" width="32.42578125" style="289" customWidth="1"/>
    <col min="15110" max="15110" width="10.5703125" style="289" bestFit="1" customWidth="1"/>
    <col min="15111" max="15111" width="11.140625" style="289" bestFit="1" customWidth="1"/>
    <col min="15112" max="15112" width="9.42578125" style="289" bestFit="1" customWidth="1"/>
    <col min="15113" max="15360" width="9.140625" style="289"/>
    <col min="15361" max="15361" width="5.28515625" style="289" bestFit="1" customWidth="1"/>
    <col min="15362" max="15362" width="48" style="289" customWidth="1"/>
    <col min="15363" max="15363" width="21.5703125" style="289" customWidth="1"/>
    <col min="15364" max="15364" width="15.5703125" style="289" bestFit="1" customWidth="1"/>
    <col min="15365" max="15365" width="32.42578125" style="289" customWidth="1"/>
    <col min="15366" max="15366" width="10.5703125" style="289" bestFit="1" customWidth="1"/>
    <col min="15367" max="15367" width="11.140625" style="289" bestFit="1" customWidth="1"/>
    <col min="15368" max="15368" width="9.42578125" style="289" bestFit="1" customWidth="1"/>
    <col min="15369" max="15616" width="9.140625" style="289"/>
    <col min="15617" max="15617" width="5.28515625" style="289" bestFit="1" customWidth="1"/>
    <col min="15618" max="15618" width="48" style="289" customWidth="1"/>
    <col min="15619" max="15619" width="21.5703125" style="289" customWidth="1"/>
    <col min="15620" max="15620" width="15.5703125" style="289" bestFit="1" customWidth="1"/>
    <col min="15621" max="15621" width="32.42578125" style="289" customWidth="1"/>
    <col min="15622" max="15622" width="10.5703125" style="289" bestFit="1" customWidth="1"/>
    <col min="15623" max="15623" width="11.140625" style="289" bestFit="1" customWidth="1"/>
    <col min="15624" max="15624" width="9.42578125" style="289" bestFit="1" customWidth="1"/>
    <col min="15625" max="15872" width="9.140625" style="289"/>
    <col min="15873" max="15873" width="5.28515625" style="289" bestFit="1" customWidth="1"/>
    <col min="15874" max="15874" width="48" style="289" customWidth="1"/>
    <col min="15875" max="15875" width="21.5703125" style="289" customWidth="1"/>
    <col min="15876" max="15876" width="15.5703125" style="289" bestFit="1" customWidth="1"/>
    <col min="15877" max="15877" width="32.42578125" style="289" customWidth="1"/>
    <col min="15878" max="15878" width="10.5703125" style="289" bestFit="1" customWidth="1"/>
    <col min="15879" max="15879" width="11.140625" style="289" bestFit="1" customWidth="1"/>
    <col min="15880" max="15880" width="9.42578125" style="289" bestFit="1" customWidth="1"/>
    <col min="15881" max="16128" width="9.140625" style="289"/>
    <col min="16129" max="16129" width="5.28515625" style="289" bestFit="1" customWidth="1"/>
    <col min="16130" max="16130" width="48" style="289" customWidth="1"/>
    <col min="16131" max="16131" width="21.5703125" style="289" customWidth="1"/>
    <col min="16132" max="16132" width="15.5703125" style="289" bestFit="1" customWidth="1"/>
    <col min="16133" max="16133" width="32.42578125" style="289" customWidth="1"/>
    <col min="16134" max="16134" width="10.5703125" style="289" bestFit="1" customWidth="1"/>
    <col min="16135" max="16135" width="11.140625" style="289" bestFit="1" customWidth="1"/>
    <col min="16136" max="16136" width="9.42578125" style="289" bestFit="1" customWidth="1"/>
    <col min="16137" max="16384" width="9.140625" style="289"/>
  </cols>
  <sheetData>
    <row r="2" spans="1:7" x14ac:dyDescent="0.2">
      <c r="A2" s="451" t="s">
        <v>214</v>
      </c>
      <c r="B2" s="452"/>
      <c r="C2" s="452"/>
      <c r="D2" s="452"/>
      <c r="E2" s="452"/>
      <c r="F2" s="452"/>
      <c r="G2" s="453"/>
    </row>
    <row r="4" spans="1:7" x14ac:dyDescent="0.2">
      <c r="A4" s="311" t="s">
        <v>171</v>
      </c>
      <c r="B4" s="293" t="s">
        <v>193</v>
      </c>
      <c r="C4" s="293" t="s">
        <v>177</v>
      </c>
      <c r="D4" s="293" t="s">
        <v>215</v>
      </c>
      <c r="E4" s="293" t="s">
        <v>216</v>
      </c>
      <c r="F4" s="293" t="s">
        <v>195</v>
      </c>
      <c r="G4" s="293" t="s">
        <v>196</v>
      </c>
    </row>
    <row r="5" spans="1:7" s="29" customFormat="1" x14ac:dyDescent="0.2">
      <c r="A5" s="312">
        <v>1</v>
      </c>
      <c r="B5" s="313" t="s">
        <v>217</v>
      </c>
      <c r="C5" s="312" t="s">
        <v>218</v>
      </c>
      <c r="D5" s="312">
        <v>80</v>
      </c>
      <c r="E5" s="314">
        <v>16.29</v>
      </c>
      <c r="F5" s="314">
        <f t="shared" ref="F5:F13" si="0">D5*E5</f>
        <v>1303.1999999999998</v>
      </c>
      <c r="G5" s="314">
        <f t="shared" ref="G5:G13" si="1">F5*12</f>
        <v>15638.399999999998</v>
      </c>
    </row>
    <row r="6" spans="1:7" s="29" customFormat="1" ht="25.5" x14ac:dyDescent="0.2">
      <c r="A6" s="315">
        <v>2</v>
      </c>
      <c r="B6" s="316" t="s">
        <v>219</v>
      </c>
      <c r="C6" s="315" t="s">
        <v>220</v>
      </c>
      <c r="D6" s="315">
        <v>20</v>
      </c>
      <c r="E6" s="317">
        <v>14</v>
      </c>
      <c r="F6" s="314">
        <f t="shared" si="0"/>
        <v>280</v>
      </c>
      <c r="G6" s="314">
        <f t="shared" si="1"/>
        <v>3360</v>
      </c>
    </row>
    <row r="7" spans="1:7" s="29" customFormat="1" ht="89.25" x14ac:dyDescent="0.2">
      <c r="A7" s="315">
        <v>3</v>
      </c>
      <c r="B7" s="318" t="s">
        <v>221</v>
      </c>
      <c r="C7" s="297" t="s">
        <v>222</v>
      </c>
      <c r="D7" s="315">
        <v>500</v>
      </c>
      <c r="E7" s="317">
        <v>13.54</v>
      </c>
      <c r="F7" s="314">
        <f t="shared" si="0"/>
        <v>6770</v>
      </c>
      <c r="G7" s="314">
        <f t="shared" si="1"/>
        <v>81240</v>
      </c>
    </row>
    <row r="8" spans="1:7" s="29" customFormat="1" ht="38.25" x14ac:dyDescent="0.2">
      <c r="A8" s="312">
        <v>4</v>
      </c>
      <c r="B8" s="316" t="s">
        <v>223</v>
      </c>
      <c r="C8" s="315" t="s">
        <v>224</v>
      </c>
      <c r="D8" s="315">
        <v>600</v>
      </c>
      <c r="E8" s="317">
        <v>3.39</v>
      </c>
      <c r="F8" s="314">
        <f t="shared" si="0"/>
        <v>2034</v>
      </c>
      <c r="G8" s="314">
        <f t="shared" si="1"/>
        <v>24408</v>
      </c>
    </row>
    <row r="9" spans="1:7" s="29" customFormat="1" x14ac:dyDescent="0.2">
      <c r="A9" s="315">
        <v>5</v>
      </c>
      <c r="B9" s="319" t="s">
        <v>225</v>
      </c>
      <c r="C9" s="315" t="s">
        <v>226</v>
      </c>
      <c r="D9" s="315">
        <v>5</v>
      </c>
      <c r="E9" s="317">
        <v>8.74</v>
      </c>
      <c r="F9" s="314">
        <f t="shared" si="0"/>
        <v>43.7</v>
      </c>
      <c r="G9" s="314">
        <f t="shared" si="1"/>
        <v>524.40000000000009</v>
      </c>
    </row>
    <row r="10" spans="1:7" s="29" customFormat="1" ht="51" x14ac:dyDescent="0.2">
      <c r="A10" s="315">
        <v>6</v>
      </c>
      <c r="B10" s="320" t="s">
        <v>227</v>
      </c>
      <c r="C10" s="315" t="s">
        <v>228</v>
      </c>
      <c r="D10" s="315">
        <v>20</v>
      </c>
      <c r="E10" s="317">
        <v>2.59</v>
      </c>
      <c r="F10" s="317">
        <f t="shared" si="0"/>
        <v>51.8</v>
      </c>
      <c r="G10" s="317">
        <f t="shared" si="1"/>
        <v>621.59999999999991</v>
      </c>
    </row>
    <row r="11" spans="1:7" s="29" customFormat="1" ht="63.75" x14ac:dyDescent="0.2">
      <c r="A11" s="312">
        <v>7</v>
      </c>
      <c r="B11" s="320" t="s">
        <v>229</v>
      </c>
      <c r="C11" s="315" t="s">
        <v>228</v>
      </c>
      <c r="D11" s="315">
        <v>20</v>
      </c>
      <c r="E11" s="317">
        <v>3.93</v>
      </c>
      <c r="F11" s="317">
        <f t="shared" si="0"/>
        <v>78.600000000000009</v>
      </c>
      <c r="G11" s="317">
        <f t="shared" si="1"/>
        <v>943.2</v>
      </c>
    </row>
    <row r="12" spans="1:7" s="29" customFormat="1" ht="25.5" x14ac:dyDescent="0.2">
      <c r="A12" s="312">
        <v>8</v>
      </c>
      <c r="B12" s="321" t="s">
        <v>230</v>
      </c>
      <c r="C12" s="315" t="s">
        <v>226</v>
      </c>
      <c r="D12" s="315">
        <v>100</v>
      </c>
      <c r="E12" s="317">
        <v>5.48</v>
      </c>
      <c r="F12" s="314">
        <f t="shared" si="0"/>
        <v>548</v>
      </c>
      <c r="G12" s="314">
        <f t="shared" si="1"/>
        <v>6576</v>
      </c>
    </row>
    <row r="13" spans="1:7" s="29" customFormat="1" x14ac:dyDescent="0.2">
      <c r="A13" s="315">
        <v>9</v>
      </c>
      <c r="B13" s="320" t="s">
        <v>231</v>
      </c>
      <c r="C13" s="315" t="s">
        <v>232</v>
      </c>
      <c r="D13" s="315">
        <v>1</v>
      </c>
      <c r="E13" s="317">
        <v>8.74</v>
      </c>
      <c r="F13" s="314">
        <f t="shared" si="0"/>
        <v>8.74</v>
      </c>
      <c r="G13" s="314">
        <f t="shared" si="1"/>
        <v>104.88</v>
      </c>
    </row>
    <row r="14" spans="1:7" x14ac:dyDescent="0.2">
      <c r="A14" s="454" t="s">
        <v>10</v>
      </c>
      <c r="B14" s="455"/>
      <c r="C14" s="456"/>
      <c r="D14" s="322"/>
      <c r="E14" s="322"/>
      <c r="F14" s="323">
        <f>SUM(F5:F13)</f>
        <v>11118.04</v>
      </c>
      <c r="G14" s="323">
        <f>SUM(G5:G13)</f>
        <v>133416.47999999998</v>
      </c>
    </row>
    <row r="15" spans="1:7" ht="13.5" x14ac:dyDescent="0.25">
      <c r="D15" s="457" t="s">
        <v>233</v>
      </c>
      <c r="E15" s="458"/>
      <c r="F15" s="324">
        <f>F14/15</f>
        <v>741.20266666666669</v>
      </c>
      <c r="G15" s="325"/>
    </row>
    <row r="18" spans="6:7" x14ac:dyDescent="0.2">
      <c r="F18" s="326"/>
      <c r="G18" s="326"/>
    </row>
  </sheetData>
  <mergeCells count="3">
    <mergeCell ref="A2:G2"/>
    <mergeCell ref="A14:C14"/>
    <mergeCell ref="D15:E15"/>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5C4F5-6379-40C5-8FF0-FB9AE2D86B0D}">
  <dimension ref="A1:M24"/>
  <sheetViews>
    <sheetView workbookViewId="0">
      <selection activeCell="N14" sqref="N14"/>
    </sheetView>
  </sheetViews>
  <sheetFormatPr defaultRowHeight="12.75" x14ac:dyDescent="0.2"/>
  <cols>
    <col min="1" max="1" width="5.28515625" style="292" bestFit="1" customWidth="1"/>
    <col min="2" max="2" width="46.140625" style="327" bestFit="1" customWidth="1"/>
    <col min="3" max="3" width="12.28515625" style="328" bestFit="1" customWidth="1"/>
    <col min="4" max="4" width="9.5703125" style="328" customWidth="1"/>
    <col min="5" max="5" width="8.7109375" style="289" bestFit="1" customWidth="1"/>
    <col min="6" max="6" width="12.28515625" style="289" customWidth="1"/>
    <col min="7" max="7" width="15.28515625" style="289" customWidth="1"/>
    <col min="8" max="8" width="15.7109375" style="289" customWidth="1"/>
    <col min="9" max="9" width="12.85546875" style="289" bestFit="1" customWidth="1"/>
    <col min="10" max="10" width="21.140625" style="289" customWidth="1"/>
    <col min="11" max="11" width="10.7109375" style="289" customWidth="1"/>
    <col min="12" max="12" width="15.85546875" style="289" customWidth="1"/>
    <col min="13" max="14" width="9.140625" style="289"/>
    <col min="15" max="15" width="19" style="289" customWidth="1"/>
    <col min="16" max="256" width="9.140625" style="289"/>
    <col min="257" max="257" width="5.28515625" style="289" bestFit="1" customWidth="1"/>
    <col min="258" max="258" width="46.140625" style="289" bestFit="1" customWidth="1"/>
    <col min="259" max="259" width="12.28515625" style="289" bestFit="1" customWidth="1"/>
    <col min="260" max="260" width="9.5703125" style="289" customWidth="1"/>
    <col min="261" max="261" width="8.7109375" style="289" bestFit="1" customWidth="1"/>
    <col min="262" max="262" width="12.28515625" style="289" customWidth="1"/>
    <col min="263" max="263" width="15.28515625" style="289" customWidth="1"/>
    <col min="264" max="264" width="15.7109375" style="289" customWidth="1"/>
    <col min="265" max="265" width="12.85546875" style="289" bestFit="1" customWidth="1"/>
    <col min="266" max="266" width="21.140625" style="289" customWidth="1"/>
    <col min="267" max="267" width="10.7109375" style="289" customWidth="1"/>
    <col min="268" max="268" width="15.85546875" style="289" customWidth="1"/>
    <col min="269" max="270" width="9.140625" style="289"/>
    <col min="271" max="271" width="19" style="289" customWidth="1"/>
    <col min="272" max="512" width="9.140625" style="289"/>
    <col min="513" max="513" width="5.28515625" style="289" bestFit="1" customWidth="1"/>
    <col min="514" max="514" width="46.140625" style="289" bestFit="1" customWidth="1"/>
    <col min="515" max="515" width="12.28515625" style="289" bestFit="1" customWidth="1"/>
    <col min="516" max="516" width="9.5703125" style="289" customWidth="1"/>
    <col min="517" max="517" width="8.7109375" style="289" bestFit="1" customWidth="1"/>
    <col min="518" max="518" width="12.28515625" style="289" customWidth="1"/>
    <col min="519" max="519" width="15.28515625" style="289" customWidth="1"/>
    <col min="520" max="520" width="15.7109375" style="289" customWidth="1"/>
    <col min="521" max="521" width="12.85546875" style="289" bestFit="1" customWidth="1"/>
    <col min="522" max="522" width="21.140625" style="289" customWidth="1"/>
    <col min="523" max="523" width="10.7109375" style="289" customWidth="1"/>
    <col min="524" max="524" width="15.85546875" style="289" customWidth="1"/>
    <col min="525" max="526" width="9.140625" style="289"/>
    <col min="527" max="527" width="19" style="289" customWidth="1"/>
    <col min="528" max="768" width="9.140625" style="289"/>
    <col min="769" max="769" width="5.28515625" style="289" bestFit="1" customWidth="1"/>
    <col min="770" max="770" width="46.140625" style="289" bestFit="1" customWidth="1"/>
    <col min="771" max="771" width="12.28515625" style="289" bestFit="1" customWidth="1"/>
    <col min="772" max="772" width="9.5703125" style="289" customWidth="1"/>
    <col min="773" max="773" width="8.7109375" style="289" bestFit="1" customWidth="1"/>
    <col min="774" max="774" width="12.28515625" style="289" customWidth="1"/>
    <col min="775" max="775" width="15.28515625" style="289" customWidth="1"/>
    <col min="776" max="776" width="15.7109375" style="289" customWidth="1"/>
    <col min="777" max="777" width="12.85546875" style="289" bestFit="1" customWidth="1"/>
    <col min="778" max="778" width="21.140625" style="289" customWidth="1"/>
    <col min="779" max="779" width="10.7109375" style="289" customWidth="1"/>
    <col min="780" max="780" width="15.85546875" style="289" customWidth="1"/>
    <col min="781" max="782" width="9.140625" style="289"/>
    <col min="783" max="783" width="19" style="289" customWidth="1"/>
    <col min="784" max="1024" width="9.140625" style="289"/>
    <col min="1025" max="1025" width="5.28515625" style="289" bestFit="1" customWidth="1"/>
    <col min="1026" max="1026" width="46.140625" style="289" bestFit="1" customWidth="1"/>
    <col min="1027" max="1027" width="12.28515625" style="289" bestFit="1" customWidth="1"/>
    <col min="1028" max="1028" width="9.5703125" style="289" customWidth="1"/>
    <col min="1029" max="1029" width="8.7109375" style="289" bestFit="1" customWidth="1"/>
    <col min="1030" max="1030" width="12.28515625" style="289" customWidth="1"/>
    <col min="1031" max="1031" width="15.28515625" style="289" customWidth="1"/>
    <col min="1032" max="1032" width="15.7109375" style="289" customWidth="1"/>
    <col min="1033" max="1033" width="12.85546875" style="289" bestFit="1" customWidth="1"/>
    <col min="1034" max="1034" width="21.140625" style="289" customWidth="1"/>
    <col min="1035" max="1035" width="10.7109375" style="289" customWidth="1"/>
    <col min="1036" max="1036" width="15.85546875" style="289" customWidth="1"/>
    <col min="1037" max="1038" width="9.140625" style="289"/>
    <col min="1039" max="1039" width="19" style="289" customWidth="1"/>
    <col min="1040" max="1280" width="9.140625" style="289"/>
    <col min="1281" max="1281" width="5.28515625" style="289" bestFit="1" customWidth="1"/>
    <col min="1282" max="1282" width="46.140625" style="289" bestFit="1" customWidth="1"/>
    <col min="1283" max="1283" width="12.28515625" style="289" bestFit="1" customWidth="1"/>
    <col min="1284" max="1284" width="9.5703125" style="289" customWidth="1"/>
    <col min="1285" max="1285" width="8.7109375" style="289" bestFit="1" customWidth="1"/>
    <col min="1286" max="1286" width="12.28515625" style="289" customWidth="1"/>
    <col min="1287" max="1287" width="15.28515625" style="289" customWidth="1"/>
    <col min="1288" max="1288" width="15.7109375" style="289" customWidth="1"/>
    <col min="1289" max="1289" width="12.85546875" style="289" bestFit="1" customWidth="1"/>
    <col min="1290" max="1290" width="21.140625" style="289" customWidth="1"/>
    <col min="1291" max="1291" width="10.7109375" style="289" customWidth="1"/>
    <col min="1292" max="1292" width="15.85546875" style="289" customWidth="1"/>
    <col min="1293" max="1294" width="9.140625" style="289"/>
    <col min="1295" max="1295" width="19" style="289" customWidth="1"/>
    <col min="1296" max="1536" width="9.140625" style="289"/>
    <col min="1537" max="1537" width="5.28515625" style="289" bestFit="1" customWidth="1"/>
    <col min="1538" max="1538" width="46.140625" style="289" bestFit="1" customWidth="1"/>
    <col min="1539" max="1539" width="12.28515625" style="289" bestFit="1" customWidth="1"/>
    <col min="1540" max="1540" width="9.5703125" style="289" customWidth="1"/>
    <col min="1541" max="1541" width="8.7109375" style="289" bestFit="1" customWidth="1"/>
    <col min="1542" max="1542" width="12.28515625" style="289" customWidth="1"/>
    <col min="1543" max="1543" width="15.28515625" style="289" customWidth="1"/>
    <col min="1544" max="1544" width="15.7109375" style="289" customWidth="1"/>
    <col min="1545" max="1545" width="12.85546875" style="289" bestFit="1" customWidth="1"/>
    <col min="1546" max="1546" width="21.140625" style="289" customWidth="1"/>
    <col min="1547" max="1547" width="10.7109375" style="289" customWidth="1"/>
    <col min="1548" max="1548" width="15.85546875" style="289" customWidth="1"/>
    <col min="1549" max="1550" width="9.140625" style="289"/>
    <col min="1551" max="1551" width="19" style="289" customWidth="1"/>
    <col min="1552" max="1792" width="9.140625" style="289"/>
    <col min="1793" max="1793" width="5.28515625" style="289" bestFit="1" customWidth="1"/>
    <col min="1794" max="1794" width="46.140625" style="289" bestFit="1" customWidth="1"/>
    <col min="1795" max="1795" width="12.28515625" style="289" bestFit="1" customWidth="1"/>
    <col min="1796" max="1796" width="9.5703125" style="289" customWidth="1"/>
    <col min="1797" max="1797" width="8.7109375" style="289" bestFit="1" customWidth="1"/>
    <col min="1798" max="1798" width="12.28515625" style="289" customWidth="1"/>
    <col min="1799" max="1799" width="15.28515625" style="289" customWidth="1"/>
    <col min="1800" max="1800" width="15.7109375" style="289" customWidth="1"/>
    <col min="1801" max="1801" width="12.85546875" style="289" bestFit="1" customWidth="1"/>
    <col min="1802" max="1802" width="21.140625" style="289" customWidth="1"/>
    <col min="1803" max="1803" width="10.7109375" style="289" customWidth="1"/>
    <col min="1804" max="1804" width="15.85546875" style="289" customWidth="1"/>
    <col min="1805" max="1806" width="9.140625" style="289"/>
    <col min="1807" max="1807" width="19" style="289" customWidth="1"/>
    <col min="1808" max="2048" width="9.140625" style="289"/>
    <col min="2049" max="2049" width="5.28515625" style="289" bestFit="1" customWidth="1"/>
    <col min="2050" max="2050" width="46.140625" style="289" bestFit="1" customWidth="1"/>
    <col min="2051" max="2051" width="12.28515625" style="289" bestFit="1" customWidth="1"/>
    <col min="2052" max="2052" width="9.5703125" style="289" customWidth="1"/>
    <col min="2053" max="2053" width="8.7109375" style="289" bestFit="1" customWidth="1"/>
    <col min="2054" max="2054" width="12.28515625" style="289" customWidth="1"/>
    <col min="2055" max="2055" width="15.28515625" style="289" customWidth="1"/>
    <col min="2056" max="2056" width="15.7109375" style="289" customWidth="1"/>
    <col min="2057" max="2057" width="12.85546875" style="289" bestFit="1" customWidth="1"/>
    <col min="2058" max="2058" width="21.140625" style="289" customWidth="1"/>
    <col min="2059" max="2059" width="10.7109375" style="289" customWidth="1"/>
    <col min="2060" max="2060" width="15.85546875" style="289" customWidth="1"/>
    <col min="2061" max="2062" width="9.140625" style="289"/>
    <col min="2063" max="2063" width="19" style="289" customWidth="1"/>
    <col min="2064" max="2304" width="9.140625" style="289"/>
    <col min="2305" max="2305" width="5.28515625" style="289" bestFit="1" customWidth="1"/>
    <col min="2306" max="2306" width="46.140625" style="289" bestFit="1" customWidth="1"/>
    <col min="2307" max="2307" width="12.28515625" style="289" bestFit="1" customWidth="1"/>
    <col min="2308" max="2308" width="9.5703125" style="289" customWidth="1"/>
    <col min="2309" max="2309" width="8.7109375" style="289" bestFit="1" customWidth="1"/>
    <col min="2310" max="2310" width="12.28515625" style="289" customWidth="1"/>
    <col min="2311" max="2311" width="15.28515625" style="289" customWidth="1"/>
    <col min="2312" max="2312" width="15.7109375" style="289" customWidth="1"/>
    <col min="2313" max="2313" width="12.85546875" style="289" bestFit="1" customWidth="1"/>
    <col min="2314" max="2314" width="21.140625" style="289" customWidth="1"/>
    <col min="2315" max="2315" width="10.7109375" style="289" customWidth="1"/>
    <col min="2316" max="2316" width="15.85546875" style="289" customWidth="1"/>
    <col min="2317" max="2318" width="9.140625" style="289"/>
    <col min="2319" max="2319" width="19" style="289" customWidth="1"/>
    <col min="2320" max="2560" width="9.140625" style="289"/>
    <col min="2561" max="2561" width="5.28515625" style="289" bestFit="1" customWidth="1"/>
    <col min="2562" max="2562" width="46.140625" style="289" bestFit="1" customWidth="1"/>
    <col min="2563" max="2563" width="12.28515625" style="289" bestFit="1" customWidth="1"/>
    <col min="2564" max="2564" width="9.5703125" style="289" customWidth="1"/>
    <col min="2565" max="2565" width="8.7109375" style="289" bestFit="1" customWidth="1"/>
    <col min="2566" max="2566" width="12.28515625" style="289" customWidth="1"/>
    <col min="2567" max="2567" width="15.28515625" style="289" customWidth="1"/>
    <col min="2568" max="2568" width="15.7109375" style="289" customWidth="1"/>
    <col min="2569" max="2569" width="12.85546875" style="289" bestFit="1" customWidth="1"/>
    <col min="2570" max="2570" width="21.140625" style="289" customWidth="1"/>
    <col min="2571" max="2571" width="10.7109375" style="289" customWidth="1"/>
    <col min="2572" max="2572" width="15.85546875" style="289" customWidth="1"/>
    <col min="2573" max="2574" width="9.140625" style="289"/>
    <col min="2575" max="2575" width="19" style="289" customWidth="1"/>
    <col min="2576" max="2816" width="9.140625" style="289"/>
    <col min="2817" max="2817" width="5.28515625" style="289" bestFit="1" customWidth="1"/>
    <col min="2818" max="2818" width="46.140625" style="289" bestFit="1" customWidth="1"/>
    <col min="2819" max="2819" width="12.28515625" style="289" bestFit="1" customWidth="1"/>
    <col min="2820" max="2820" width="9.5703125" style="289" customWidth="1"/>
    <col min="2821" max="2821" width="8.7109375" style="289" bestFit="1" customWidth="1"/>
    <col min="2822" max="2822" width="12.28515625" style="289" customWidth="1"/>
    <col min="2823" max="2823" width="15.28515625" style="289" customWidth="1"/>
    <col min="2824" max="2824" width="15.7109375" style="289" customWidth="1"/>
    <col min="2825" max="2825" width="12.85546875" style="289" bestFit="1" customWidth="1"/>
    <col min="2826" max="2826" width="21.140625" style="289" customWidth="1"/>
    <col min="2827" max="2827" width="10.7109375" style="289" customWidth="1"/>
    <col min="2828" max="2828" width="15.85546875" style="289" customWidth="1"/>
    <col min="2829" max="2830" width="9.140625" style="289"/>
    <col min="2831" max="2831" width="19" style="289" customWidth="1"/>
    <col min="2832" max="3072" width="9.140625" style="289"/>
    <col min="3073" max="3073" width="5.28515625" style="289" bestFit="1" customWidth="1"/>
    <col min="3074" max="3074" width="46.140625" style="289" bestFit="1" customWidth="1"/>
    <col min="3075" max="3075" width="12.28515625" style="289" bestFit="1" customWidth="1"/>
    <col min="3076" max="3076" width="9.5703125" style="289" customWidth="1"/>
    <col min="3077" max="3077" width="8.7109375" style="289" bestFit="1" customWidth="1"/>
    <col min="3078" max="3078" width="12.28515625" style="289" customWidth="1"/>
    <col min="3079" max="3079" width="15.28515625" style="289" customWidth="1"/>
    <col min="3080" max="3080" width="15.7109375" style="289" customWidth="1"/>
    <col min="3081" max="3081" width="12.85546875" style="289" bestFit="1" customWidth="1"/>
    <col min="3082" max="3082" width="21.140625" style="289" customWidth="1"/>
    <col min="3083" max="3083" width="10.7109375" style="289" customWidth="1"/>
    <col min="3084" max="3084" width="15.85546875" style="289" customWidth="1"/>
    <col min="3085" max="3086" width="9.140625" style="289"/>
    <col min="3087" max="3087" width="19" style="289" customWidth="1"/>
    <col min="3088" max="3328" width="9.140625" style="289"/>
    <col min="3329" max="3329" width="5.28515625" style="289" bestFit="1" customWidth="1"/>
    <col min="3330" max="3330" width="46.140625" style="289" bestFit="1" customWidth="1"/>
    <col min="3331" max="3331" width="12.28515625" style="289" bestFit="1" customWidth="1"/>
    <col min="3332" max="3332" width="9.5703125" style="289" customWidth="1"/>
    <col min="3333" max="3333" width="8.7109375" style="289" bestFit="1" customWidth="1"/>
    <col min="3334" max="3334" width="12.28515625" style="289" customWidth="1"/>
    <col min="3335" max="3335" width="15.28515625" style="289" customWidth="1"/>
    <col min="3336" max="3336" width="15.7109375" style="289" customWidth="1"/>
    <col min="3337" max="3337" width="12.85546875" style="289" bestFit="1" customWidth="1"/>
    <col min="3338" max="3338" width="21.140625" style="289" customWidth="1"/>
    <col min="3339" max="3339" width="10.7109375" style="289" customWidth="1"/>
    <col min="3340" max="3340" width="15.85546875" style="289" customWidth="1"/>
    <col min="3341" max="3342" width="9.140625" style="289"/>
    <col min="3343" max="3343" width="19" style="289" customWidth="1"/>
    <col min="3344" max="3584" width="9.140625" style="289"/>
    <col min="3585" max="3585" width="5.28515625" style="289" bestFit="1" customWidth="1"/>
    <col min="3586" max="3586" width="46.140625" style="289" bestFit="1" customWidth="1"/>
    <col min="3587" max="3587" width="12.28515625" style="289" bestFit="1" customWidth="1"/>
    <col min="3588" max="3588" width="9.5703125" style="289" customWidth="1"/>
    <col min="3589" max="3589" width="8.7109375" style="289" bestFit="1" customWidth="1"/>
    <col min="3590" max="3590" width="12.28515625" style="289" customWidth="1"/>
    <col min="3591" max="3591" width="15.28515625" style="289" customWidth="1"/>
    <col min="3592" max="3592" width="15.7109375" style="289" customWidth="1"/>
    <col min="3593" max="3593" width="12.85546875" style="289" bestFit="1" customWidth="1"/>
    <col min="3594" max="3594" width="21.140625" style="289" customWidth="1"/>
    <col min="3595" max="3595" width="10.7109375" style="289" customWidth="1"/>
    <col min="3596" max="3596" width="15.85546875" style="289" customWidth="1"/>
    <col min="3597" max="3598" width="9.140625" style="289"/>
    <col min="3599" max="3599" width="19" style="289" customWidth="1"/>
    <col min="3600" max="3840" width="9.140625" style="289"/>
    <col min="3841" max="3841" width="5.28515625" style="289" bestFit="1" customWidth="1"/>
    <col min="3842" max="3842" width="46.140625" style="289" bestFit="1" customWidth="1"/>
    <col min="3843" max="3843" width="12.28515625" style="289" bestFit="1" customWidth="1"/>
    <col min="3844" max="3844" width="9.5703125" style="289" customWidth="1"/>
    <col min="3845" max="3845" width="8.7109375" style="289" bestFit="1" customWidth="1"/>
    <col min="3846" max="3846" width="12.28515625" style="289" customWidth="1"/>
    <col min="3847" max="3847" width="15.28515625" style="289" customWidth="1"/>
    <col min="3848" max="3848" width="15.7109375" style="289" customWidth="1"/>
    <col min="3849" max="3849" width="12.85546875" style="289" bestFit="1" customWidth="1"/>
    <col min="3850" max="3850" width="21.140625" style="289" customWidth="1"/>
    <col min="3851" max="3851" width="10.7109375" style="289" customWidth="1"/>
    <col min="3852" max="3852" width="15.85546875" style="289" customWidth="1"/>
    <col min="3853" max="3854" width="9.140625" style="289"/>
    <col min="3855" max="3855" width="19" style="289" customWidth="1"/>
    <col min="3856" max="4096" width="9.140625" style="289"/>
    <col min="4097" max="4097" width="5.28515625" style="289" bestFit="1" customWidth="1"/>
    <col min="4098" max="4098" width="46.140625" style="289" bestFit="1" customWidth="1"/>
    <col min="4099" max="4099" width="12.28515625" style="289" bestFit="1" customWidth="1"/>
    <col min="4100" max="4100" width="9.5703125" style="289" customWidth="1"/>
    <col min="4101" max="4101" width="8.7109375" style="289" bestFit="1" customWidth="1"/>
    <col min="4102" max="4102" width="12.28515625" style="289" customWidth="1"/>
    <col min="4103" max="4103" width="15.28515625" style="289" customWidth="1"/>
    <col min="4104" max="4104" width="15.7109375" style="289" customWidth="1"/>
    <col min="4105" max="4105" width="12.85546875" style="289" bestFit="1" customWidth="1"/>
    <col min="4106" max="4106" width="21.140625" style="289" customWidth="1"/>
    <col min="4107" max="4107" width="10.7109375" style="289" customWidth="1"/>
    <col min="4108" max="4108" width="15.85546875" style="289" customWidth="1"/>
    <col min="4109" max="4110" width="9.140625" style="289"/>
    <col min="4111" max="4111" width="19" style="289" customWidth="1"/>
    <col min="4112" max="4352" width="9.140625" style="289"/>
    <col min="4353" max="4353" width="5.28515625" style="289" bestFit="1" customWidth="1"/>
    <col min="4354" max="4354" width="46.140625" style="289" bestFit="1" customWidth="1"/>
    <col min="4355" max="4355" width="12.28515625" style="289" bestFit="1" customWidth="1"/>
    <col min="4356" max="4356" width="9.5703125" style="289" customWidth="1"/>
    <col min="4357" max="4357" width="8.7109375" style="289" bestFit="1" customWidth="1"/>
    <col min="4358" max="4358" width="12.28515625" style="289" customWidth="1"/>
    <col min="4359" max="4359" width="15.28515625" style="289" customWidth="1"/>
    <col min="4360" max="4360" width="15.7109375" style="289" customWidth="1"/>
    <col min="4361" max="4361" width="12.85546875" style="289" bestFit="1" customWidth="1"/>
    <col min="4362" max="4362" width="21.140625" style="289" customWidth="1"/>
    <col min="4363" max="4363" width="10.7109375" style="289" customWidth="1"/>
    <col min="4364" max="4364" width="15.85546875" style="289" customWidth="1"/>
    <col min="4365" max="4366" width="9.140625" style="289"/>
    <col min="4367" max="4367" width="19" style="289" customWidth="1"/>
    <col min="4368" max="4608" width="9.140625" style="289"/>
    <col min="4609" max="4609" width="5.28515625" style="289" bestFit="1" customWidth="1"/>
    <col min="4610" max="4610" width="46.140625" style="289" bestFit="1" customWidth="1"/>
    <col min="4611" max="4611" width="12.28515625" style="289" bestFit="1" customWidth="1"/>
    <col min="4612" max="4612" width="9.5703125" style="289" customWidth="1"/>
    <col min="4613" max="4613" width="8.7109375" style="289" bestFit="1" customWidth="1"/>
    <col min="4614" max="4614" width="12.28515625" style="289" customWidth="1"/>
    <col min="4615" max="4615" width="15.28515625" style="289" customWidth="1"/>
    <col min="4616" max="4616" width="15.7109375" style="289" customWidth="1"/>
    <col min="4617" max="4617" width="12.85546875" style="289" bestFit="1" customWidth="1"/>
    <col min="4618" max="4618" width="21.140625" style="289" customWidth="1"/>
    <col min="4619" max="4619" width="10.7109375" style="289" customWidth="1"/>
    <col min="4620" max="4620" width="15.85546875" style="289" customWidth="1"/>
    <col min="4621" max="4622" width="9.140625" style="289"/>
    <col min="4623" max="4623" width="19" style="289" customWidth="1"/>
    <col min="4624" max="4864" width="9.140625" style="289"/>
    <col min="4865" max="4865" width="5.28515625" style="289" bestFit="1" customWidth="1"/>
    <col min="4866" max="4866" width="46.140625" style="289" bestFit="1" customWidth="1"/>
    <col min="4867" max="4867" width="12.28515625" style="289" bestFit="1" customWidth="1"/>
    <col min="4868" max="4868" width="9.5703125" style="289" customWidth="1"/>
    <col min="4869" max="4869" width="8.7109375" style="289" bestFit="1" customWidth="1"/>
    <col min="4870" max="4870" width="12.28515625" style="289" customWidth="1"/>
    <col min="4871" max="4871" width="15.28515625" style="289" customWidth="1"/>
    <col min="4872" max="4872" width="15.7109375" style="289" customWidth="1"/>
    <col min="4873" max="4873" width="12.85546875" style="289" bestFit="1" customWidth="1"/>
    <col min="4874" max="4874" width="21.140625" style="289" customWidth="1"/>
    <col min="4875" max="4875" width="10.7109375" style="289" customWidth="1"/>
    <col min="4876" max="4876" width="15.85546875" style="289" customWidth="1"/>
    <col min="4877" max="4878" width="9.140625" style="289"/>
    <col min="4879" max="4879" width="19" style="289" customWidth="1"/>
    <col min="4880" max="5120" width="9.140625" style="289"/>
    <col min="5121" max="5121" width="5.28515625" style="289" bestFit="1" customWidth="1"/>
    <col min="5122" max="5122" width="46.140625" style="289" bestFit="1" customWidth="1"/>
    <col min="5123" max="5123" width="12.28515625" style="289" bestFit="1" customWidth="1"/>
    <col min="5124" max="5124" width="9.5703125" style="289" customWidth="1"/>
    <col min="5125" max="5125" width="8.7109375" style="289" bestFit="1" customWidth="1"/>
    <col min="5126" max="5126" width="12.28515625" style="289" customWidth="1"/>
    <col min="5127" max="5127" width="15.28515625" style="289" customWidth="1"/>
    <col min="5128" max="5128" width="15.7109375" style="289" customWidth="1"/>
    <col min="5129" max="5129" width="12.85546875" style="289" bestFit="1" customWidth="1"/>
    <col min="5130" max="5130" width="21.140625" style="289" customWidth="1"/>
    <col min="5131" max="5131" width="10.7109375" style="289" customWidth="1"/>
    <col min="5132" max="5132" width="15.85546875" style="289" customWidth="1"/>
    <col min="5133" max="5134" width="9.140625" style="289"/>
    <col min="5135" max="5135" width="19" style="289" customWidth="1"/>
    <col min="5136" max="5376" width="9.140625" style="289"/>
    <col min="5377" max="5377" width="5.28515625" style="289" bestFit="1" customWidth="1"/>
    <col min="5378" max="5378" width="46.140625" style="289" bestFit="1" customWidth="1"/>
    <col min="5379" max="5379" width="12.28515625" style="289" bestFit="1" customWidth="1"/>
    <col min="5380" max="5380" width="9.5703125" style="289" customWidth="1"/>
    <col min="5381" max="5381" width="8.7109375" style="289" bestFit="1" customWidth="1"/>
    <col min="5382" max="5382" width="12.28515625" style="289" customWidth="1"/>
    <col min="5383" max="5383" width="15.28515625" style="289" customWidth="1"/>
    <col min="5384" max="5384" width="15.7109375" style="289" customWidth="1"/>
    <col min="5385" max="5385" width="12.85546875" style="289" bestFit="1" customWidth="1"/>
    <col min="5386" max="5386" width="21.140625" style="289" customWidth="1"/>
    <col min="5387" max="5387" width="10.7109375" style="289" customWidth="1"/>
    <col min="5388" max="5388" width="15.85546875" style="289" customWidth="1"/>
    <col min="5389" max="5390" width="9.140625" style="289"/>
    <col min="5391" max="5391" width="19" style="289" customWidth="1"/>
    <col min="5392" max="5632" width="9.140625" style="289"/>
    <col min="5633" max="5633" width="5.28515625" style="289" bestFit="1" customWidth="1"/>
    <col min="5634" max="5634" width="46.140625" style="289" bestFit="1" customWidth="1"/>
    <col min="5635" max="5635" width="12.28515625" style="289" bestFit="1" customWidth="1"/>
    <col min="5636" max="5636" width="9.5703125" style="289" customWidth="1"/>
    <col min="5637" max="5637" width="8.7109375" style="289" bestFit="1" customWidth="1"/>
    <col min="5638" max="5638" width="12.28515625" style="289" customWidth="1"/>
    <col min="5639" max="5639" width="15.28515625" style="289" customWidth="1"/>
    <col min="5640" max="5640" width="15.7109375" style="289" customWidth="1"/>
    <col min="5641" max="5641" width="12.85546875" style="289" bestFit="1" customWidth="1"/>
    <col min="5642" max="5642" width="21.140625" style="289" customWidth="1"/>
    <col min="5643" max="5643" width="10.7109375" style="289" customWidth="1"/>
    <col min="5644" max="5644" width="15.85546875" style="289" customWidth="1"/>
    <col min="5645" max="5646" width="9.140625" style="289"/>
    <col min="5647" max="5647" width="19" style="289" customWidth="1"/>
    <col min="5648" max="5888" width="9.140625" style="289"/>
    <col min="5889" max="5889" width="5.28515625" style="289" bestFit="1" customWidth="1"/>
    <col min="5890" max="5890" width="46.140625" style="289" bestFit="1" customWidth="1"/>
    <col min="5891" max="5891" width="12.28515625" style="289" bestFit="1" customWidth="1"/>
    <col min="5892" max="5892" width="9.5703125" style="289" customWidth="1"/>
    <col min="5893" max="5893" width="8.7109375" style="289" bestFit="1" customWidth="1"/>
    <col min="5894" max="5894" width="12.28515625" style="289" customWidth="1"/>
    <col min="5895" max="5895" width="15.28515625" style="289" customWidth="1"/>
    <col min="5896" max="5896" width="15.7109375" style="289" customWidth="1"/>
    <col min="5897" max="5897" width="12.85546875" style="289" bestFit="1" customWidth="1"/>
    <col min="5898" max="5898" width="21.140625" style="289" customWidth="1"/>
    <col min="5899" max="5899" width="10.7109375" style="289" customWidth="1"/>
    <col min="5900" max="5900" width="15.85546875" style="289" customWidth="1"/>
    <col min="5901" max="5902" width="9.140625" style="289"/>
    <col min="5903" max="5903" width="19" style="289" customWidth="1"/>
    <col min="5904" max="6144" width="9.140625" style="289"/>
    <col min="6145" max="6145" width="5.28515625" style="289" bestFit="1" customWidth="1"/>
    <col min="6146" max="6146" width="46.140625" style="289" bestFit="1" customWidth="1"/>
    <col min="6147" max="6147" width="12.28515625" style="289" bestFit="1" customWidth="1"/>
    <col min="6148" max="6148" width="9.5703125" style="289" customWidth="1"/>
    <col min="6149" max="6149" width="8.7109375" style="289" bestFit="1" customWidth="1"/>
    <col min="6150" max="6150" width="12.28515625" style="289" customWidth="1"/>
    <col min="6151" max="6151" width="15.28515625" style="289" customWidth="1"/>
    <col min="6152" max="6152" width="15.7109375" style="289" customWidth="1"/>
    <col min="6153" max="6153" width="12.85546875" style="289" bestFit="1" customWidth="1"/>
    <col min="6154" max="6154" width="21.140625" style="289" customWidth="1"/>
    <col min="6155" max="6155" width="10.7109375" style="289" customWidth="1"/>
    <col min="6156" max="6156" width="15.85546875" style="289" customWidth="1"/>
    <col min="6157" max="6158" width="9.140625" style="289"/>
    <col min="6159" max="6159" width="19" style="289" customWidth="1"/>
    <col min="6160" max="6400" width="9.140625" style="289"/>
    <col min="6401" max="6401" width="5.28515625" style="289" bestFit="1" customWidth="1"/>
    <col min="6402" max="6402" width="46.140625" style="289" bestFit="1" customWidth="1"/>
    <col min="6403" max="6403" width="12.28515625" style="289" bestFit="1" customWidth="1"/>
    <col min="6404" max="6404" width="9.5703125" style="289" customWidth="1"/>
    <col min="6405" max="6405" width="8.7109375" style="289" bestFit="1" customWidth="1"/>
    <col min="6406" max="6406" width="12.28515625" style="289" customWidth="1"/>
    <col min="6407" max="6407" width="15.28515625" style="289" customWidth="1"/>
    <col min="6408" max="6408" width="15.7109375" style="289" customWidth="1"/>
    <col min="6409" max="6409" width="12.85546875" style="289" bestFit="1" customWidth="1"/>
    <col min="6410" max="6410" width="21.140625" style="289" customWidth="1"/>
    <col min="6411" max="6411" width="10.7109375" style="289" customWidth="1"/>
    <col min="6412" max="6412" width="15.85546875" style="289" customWidth="1"/>
    <col min="6413" max="6414" width="9.140625" style="289"/>
    <col min="6415" max="6415" width="19" style="289" customWidth="1"/>
    <col min="6416" max="6656" width="9.140625" style="289"/>
    <col min="6657" max="6657" width="5.28515625" style="289" bestFit="1" customWidth="1"/>
    <col min="6658" max="6658" width="46.140625" style="289" bestFit="1" customWidth="1"/>
    <col min="6659" max="6659" width="12.28515625" style="289" bestFit="1" customWidth="1"/>
    <col min="6660" max="6660" width="9.5703125" style="289" customWidth="1"/>
    <col min="6661" max="6661" width="8.7109375" style="289" bestFit="1" customWidth="1"/>
    <col min="6662" max="6662" width="12.28515625" style="289" customWidth="1"/>
    <col min="6663" max="6663" width="15.28515625" style="289" customWidth="1"/>
    <col min="6664" max="6664" width="15.7109375" style="289" customWidth="1"/>
    <col min="6665" max="6665" width="12.85546875" style="289" bestFit="1" customWidth="1"/>
    <col min="6666" max="6666" width="21.140625" style="289" customWidth="1"/>
    <col min="6667" max="6667" width="10.7109375" style="289" customWidth="1"/>
    <col min="6668" max="6668" width="15.85546875" style="289" customWidth="1"/>
    <col min="6669" max="6670" width="9.140625" style="289"/>
    <col min="6671" max="6671" width="19" style="289" customWidth="1"/>
    <col min="6672" max="6912" width="9.140625" style="289"/>
    <col min="6913" max="6913" width="5.28515625" style="289" bestFit="1" customWidth="1"/>
    <col min="6914" max="6914" width="46.140625" style="289" bestFit="1" customWidth="1"/>
    <col min="6915" max="6915" width="12.28515625" style="289" bestFit="1" customWidth="1"/>
    <col min="6916" max="6916" width="9.5703125" style="289" customWidth="1"/>
    <col min="6917" max="6917" width="8.7109375" style="289" bestFit="1" customWidth="1"/>
    <col min="6918" max="6918" width="12.28515625" style="289" customWidth="1"/>
    <col min="6919" max="6919" width="15.28515625" style="289" customWidth="1"/>
    <col min="6920" max="6920" width="15.7109375" style="289" customWidth="1"/>
    <col min="6921" max="6921" width="12.85546875" style="289" bestFit="1" customWidth="1"/>
    <col min="6922" max="6922" width="21.140625" style="289" customWidth="1"/>
    <col min="6923" max="6923" width="10.7109375" style="289" customWidth="1"/>
    <col min="6924" max="6924" width="15.85546875" style="289" customWidth="1"/>
    <col min="6925" max="6926" width="9.140625" style="289"/>
    <col min="6927" max="6927" width="19" style="289" customWidth="1"/>
    <col min="6928" max="7168" width="9.140625" style="289"/>
    <col min="7169" max="7169" width="5.28515625" style="289" bestFit="1" customWidth="1"/>
    <col min="7170" max="7170" width="46.140625" style="289" bestFit="1" customWidth="1"/>
    <col min="7171" max="7171" width="12.28515625" style="289" bestFit="1" customWidth="1"/>
    <col min="7172" max="7172" width="9.5703125" style="289" customWidth="1"/>
    <col min="7173" max="7173" width="8.7109375" style="289" bestFit="1" customWidth="1"/>
    <col min="7174" max="7174" width="12.28515625" style="289" customWidth="1"/>
    <col min="7175" max="7175" width="15.28515625" style="289" customWidth="1"/>
    <col min="7176" max="7176" width="15.7109375" style="289" customWidth="1"/>
    <col min="7177" max="7177" width="12.85546875" style="289" bestFit="1" customWidth="1"/>
    <col min="7178" max="7178" width="21.140625" style="289" customWidth="1"/>
    <col min="7179" max="7179" width="10.7109375" style="289" customWidth="1"/>
    <col min="7180" max="7180" width="15.85546875" style="289" customWidth="1"/>
    <col min="7181" max="7182" width="9.140625" style="289"/>
    <col min="7183" max="7183" width="19" style="289" customWidth="1"/>
    <col min="7184" max="7424" width="9.140625" style="289"/>
    <col min="7425" max="7425" width="5.28515625" style="289" bestFit="1" customWidth="1"/>
    <col min="7426" max="7426" width="46.140625" style="289" bestFit="1" customWidth="1"/>
    <col min="7427" max="7427" width="12.28515625" style="289" bestFit="1" customWidth="1"/>
    <col min="7428" max="7428" width="9.5703125" style="289" customWidth="1"/>
    <col min="7429" max="7429" width="8.7109375" style="289" bestFit="1" customWidth="1"/>
    <col min="7430" max="7430" width="12.28515625" style="289" customWidth="1"/>
    <col min="7431" max="7431" width="15.28515625" style="289" customWidth="1"/>
    <col min="7432" max="7432" width="15.7109375" style="289" customWidth="1"/>
    <col min="7433" max="7433" width="12.85546875" style="289" bestFit="1" customWidth="1"/>
    <col min="7434" max="7434" width="21.140625" style="289" customWidth="1"/>
    <col min="7435" max="7435" width="10.7109375" style="289" customWidth="1"/>
    <col min="7436" max="7436" width="15.85546875" style="289" customWidth="1"/>
    <col min="7437" max="7438" width="9.140625" style="289"/>
    <col min="7439" max="7439" width="19" style="289" customWidth="1"/>
    <col min="7440" max="7680" width="9.140625" style="289"/>
    <col min="7681" max="7681" width="5.28515625" style="289" bestFit="1" customWidth="1"/>
    <col min="7682" max="7682" width="46.140625" style="289" bestFit="1" customWidth="1"/>
    <col min="7683" max="7683" width="12.28515625" style="289" bestFit="1" customWidth="1"/>
    <col min="7684" max="7684" width="9.5703125" style="289" customWidth="1"/>
    <col min="7685" max="7685" width="8.7109375" style="289" bestFit="1" customWidth="1"/>
    <col min="7686" max="7686" width="12.28515625" style="289" customWidth="1"/>
    <col min="7687" max="7687" width="15.28515625" style="289" customWidth="1"/>
    <col min="7688" max="7688" width="15.7109375" style="289" customWidth="1"/>
    <col min="7689" max="7689" width="12.85546875" style="289" bestFit="1" customWidth="1"/>
    <col min="7690" max="7690" width="21.140625" style="289" customWidth="1"/>
    <col min="7691" max="7691" width="10.7109375" style="289" customWidth="1"/>
    <col min="7692" max="7692" width="15.85546875" style="289" customWidth="1"/>
    <col min="7693" max="7694" width="9.140625" style="289"/>
    <col min="7695" max="7695" width="19" style="289" customWidth="1"/>
    <col min="7696" max="7936" width="9.140625" style="289"/>
    <col min="7937" max="7937" width="5.28515625" style="289" bestFit="1" customWidth="1"/>
    <col min="7938" max="7938" width="46.140625" style="289" bestFit="1" customWidth="1"/>
    <col min="7939" max="7939" width="12.28515625" style="289" bestFit="1" customWidth="1"/>
    <col min="7940" max="7940" width="9.5703125" style="289" customWidth="1"/>
    <col min="7941" max="7941" width="8.7109375" style="289" bestFit="1" customWidth="1"/>
    <col min="7942" max="7942" width="12.28515625" style="289" customWidth="1"/>
    <col min="7943" max="7943" width="15.28515625" style="289" customWidth="1"/>
    <col min="7944" max="7944" width="15.7109375" style="289" customWidth="1"/>
    <col min="7945" max="7945" width="12.85546875" style="289" bestFit="1" customWidth="1"/>
    <col min="7946" max="7946" width="21.140625" style="289" customWidth="1"/>
    <col min="7947" max="7947" width="10.7109375" style="289" customWidth="1"/>
    <col min="7948" max="7948" width="15.85546875" style="289" customWidth="1"/>
    <col min="7949" max="7950" width="9.140625" style="289"/>
    <col min="7951" max="7951" width="19" style="289" customWidth="1"/>
    <col min="7952" max="8192" width="9.140625" style="289"/>
    <col min="8193" max="8193" width="5.28515625" style="289" bestFit="1" customWidth="1"/>
    <col min="8194" max="8194" width="46.140625" style="289" bestFit="1" customWidth="1"/>
    <col min="8195" max="8195" width="12.28515625" style="289" bestFit="1" customWidth="1"/>
    <col min="8196" max="8196" width="9.5703125" style="289" customWidth="1"/>
    <col min="8197" max="8197" width="8.7109375" style="289" bestFit="1" customWidth="1"/>
    <col min="8198" max="8198" width="12.28515625" style="289" customWidth="1"/>
    <col min="8199" max="8199" width="15.28515625" style="289" customWidth="1"/>
    <col min="8200" max="8200" width="15.7109375" style="289" customWidth="1"/>
    <col min="8201" max="8201" width="12.85546875" style="289" bestFit="1" customWidth="1"/>
    <col min="8202" max="8202" width="21.140625" style="289" customWidth="1"/>
    <col min="8203" max="8203" width="10.7109375" style="289" customWidth="1"/>
    <col min="8204" max="8204" width="15.85546875" style="289" customWidth="1"/>
    <col min="8205" max="8206" width="9.140625" style="289"/>
    <col min="8207" max="8207" width="19" style="289" customWidth="1"/>
    <col min="8208" max="8448" width="9.140625" style="289"/>
    <col min="8449" max="8449" width="5.28515625" style="289" bestFit="1" customWidth="1"/>
    <col min="8450" max="8450" width="46.140625" style="289" bestFit="1" customWidth="1"/>
    <col min="8451" max="8451" width="12.28515625" style="289" bestFit="1" customWidth="1"/>
    <col min="8452" max="8452" width="9.5703125" style="289" customWidth="1"/>
    <col min="8453" max="8453" width="8.7109375" style="289" bestFit="1" customWidth="1"/>
    <col min="8454" max="8454" width="12.28515625" style="289" customWidth="1"/>
    <col min="8455" max="8455" width="15.28515625" style="289" customWidth="1"/>
    <col min="8456" max="8456" width="15.7109375" style="289" customWidth="1"/>
    <col min="8457" max="8457" width="12.85546875" style="289" bestFit="1" customWidth="1"/>
    <col min="8458" max="8458" width="21.140625" style="289" customWidth="1"/>
    <col min="8459" max="8459" width="10.7109375" style="289" customWidth="1"/>
    <col min="8460" max="8460" width="15.85546875" style="289" customWidth="1"/>
    <col min="8461" max="8462" width="9.140625" style="289"/>
    <col min="8463" max="8463" width="19" style="289" customWidth="1"/>
    <col min="8464" max="8704" width="9.140625" style="289"/>
    <col min="8705" max="8705" width="5.28515625" style="289" bestFit="1" customWidth="1"/>
    <col min="8706" max="8706" width="46.140625" style="289" bestFit="1" customWidth="1"/>
    <col min="8707" max="8707" width="12.28515625" style="289" bestFit="1" customWidth="1"/>
    <col min="8708" max="8708" width="9.5703125" style="289" customWidth="1"/>
    <col min="8709" max="8709" width="8.7109375" style="289" bestFit="1" customWidth="1"/>
    <col min="8710" max="8710" width="12.28515625" style="289" customWidth="1"/>
    <col min="8711" max="8711" width="15.28515625" style="289" customWidth="1"/>
    <col min="8712" max="8712" width="15.7109375" style="289" customWidth="1"/>
    <col min="8713" max="8713" width="12.85546875" style="289" bestFit="1" customWidth="1"/>
    <col min="8714" max="8714" width="21.140625" style="289" customWidth="1"/>
    <col min="8715" max="8715" width="10.7109375" style="289" customWidth="1"/>
    <col min="8716" max="8716" width="15.85546875" style="289" customWidth="1"/>
    <col min="8717" max="8718" width="9.140625" style="289"/>
    <col min="8719" max="8719" width="19" style="289" customWidth="1"/>
    <col min="8720" max="8960" width="9.140625" style="289"/>
    <col min="8961" max="8961" width="5.28515625" style="289" bestFit="1" customWidth="1"/>
    <col min="8962" max="8962" width="46.140625" style="289" bestFit="1" customWidth="1"/>
    <col min="8963" max="8963" width="12.28515625" style="289" bestFit="1" customWidth="1"/>
    <col min="8964" max="8964" width="9.5703125" style="289" customWidth="1"/>
    <col min="8965" max="8965" width="8.7109375" style="289" bestFit="1" customWidth="1"/>
    <col min="8966" max="8966" width="12.28515625" style="289" customWidth="1"/>
    <col min="8967" max="8967" width="15.28515625" style="289" customWidth="1"/>
    <col min="8968" max="8968" width="15.7109375" style="289" customWidth="1"/>
    <col min="8969" max="8969" width="12.85546875" style="289" bestFit="1" customWidth="1"/>
    <col min="8970" max="8970" width="21.140625" style="289" customWidth="1"/>
    <col min="8971" max="8971" width="10.7109375" style="289" customWidth="1"/>
    <col min="8972" max="8972" width="15.85546875" style="289" customWidth="1"/>
    <col min="8973" max="8974" width="9.140625" style="289"/>
    <col min="8975" max="8975" width="19" style="289" customWidth="1"/>
    <col min="8976" max="9216" width="9.140625" style="289"/>
    <col min="9217" max="9217" width="5.28515625" style="289" bestFit="1" customWidth="1"/>
    <col min="9218" max="9218" width="46.140625" style="289" bestFit="1" customWidth="1"/>
    <col min="9219" max="9219" width="12.28515625" style="289" bestFit="1" customWidth="1"/>
    <col min="9220" max="9220" width="9.5703125" style="289" customWidth="1"/>
    <col min="9221" max="9221" width="8.7109375" style="289" bestFit="1" customWidth="1"/>
    <col min="9222" max="9222" width="12.28515625" style="289" customWidth="1"/>
    <col min="9223" max="9223" width="15.28515625" style="289" customWidth="1"/>
    <col min="9224" max="9224" width="15.7109375" style="289" customWidth="1"/>
    <col min="9225" max="9225" width="12.85546875" style="289" bestFit="1" customWidth="1"/>
    <col min="9226" max="9226" width="21.140625" style="289" customWidth="1"/>
    <col min="9227" max="9227" width="10.7109375" style="289" customWidth="1"/>
    <col min="9228" max="9228" width="15.85546875" style="289" customWidth="1"/>
    <col min="9229" max="9230" width="9.140625" style="289"/>
    <col min="9231" max="9231" width="19" style="289" customWidth="1"/>
    <col min="9232" max="9472" width="9.140625" style="289"/>
    <col min="9473" max="9473" width="5.28515625" style="289" bestFit="1" customWidth="1"/>
    <col min="9474" max="9474" width="46.140625" style="289" bestFit="1" customWidth="1"/>
    <col min="9475" max="9475" width="12.28515625" style="289" bestFit="1" customWidth="1"/>
    <col min="9476" max="9476" width="9.5703125" style="289" customWidth="1"/>
    <col min="9477" max="9477" width="8.7109375" style="289" bestFit="1" customWidth="1"/>
    <col min="9478" max="9478" width="12.28515625" style="289" customWidth="1"/>
    <col min="9479" max="9479" width="15.28515625" style="289" customWidth="1"/>
    <col min="9480" max="9480" width="15.7109375" style="289" customWidth="1"/>
    <col min="9481" max="9481" width="12.85546875" style="289" bestFit="1" customWidth="1"/>
    <col min="9482" max="9482" width="21.140625" style="289" customWidth="1"/>
    <col min="9483" max="9483" width="10.7109375" style="289" customWidth="1"/>
    <col min="9484" max="9484" width="15.85546875" style="289" customWidth="1"/>
    <col min="9485" max="9486" width="9.140625" style="289"/>
    <col min="9487" max="9487" width="19" style="289" customWidth="1"/>
    <col min="9488" max="9728" width="9.140625" style="289"/>
    <col min="9729" max="9729" width="5.28515625" style="289" bestFit="1" customWidth="1"/>
    <col min="9730" max="9730" width="46.140625" style="289" bestFit="1" customWidth="1"/>
    <col min="9731" max="9731" width="12.28515625" style="289" bestFit="1" customWidth="1"/>
    <col min="9732" max="9732" width="9.5703125" style="289" customWidth="1"/>
    <col min="9733" max="9733" width="8.7109375" style="289" bestFit="1" customWidth="1"/>
    <col min="9734" max="9734" width="12.28515625" style="289" customWidth="1"/>
    <col min="9735" max="9735" width="15.28515625" style="289" customWidth="1"/>
    <col min="9736" max="9736" width="15.7109375" style="289" customWidth="1"/>
    <col min="9737" max="9737" width="12.85546875" style="289" bestFit="1" customWidth="1"/>
    <col min="9738" max="9738" width="21.140625" style="289" customWidth="1"/>
    <col min="9739" max="9739" width="10.7109375" style="289" customWidth="1"/>
    <col min="9740" max="9740" width="15.85546875" style="289" customWidth="1"/>
    <col min="9741" max="9742" width="9.140625" style="289"/>
    <col min="9743" max="9743" width="19" style="289" customWidth="1"/>
    <col min="9744" max="9984" width="9.140625" style="289"/>
    <col min="9985" max="9985" width="5.28515625" style="289" bestFit="1" customWidth="1"/>
    <col min="9986" max="9986" width="46.140625" style="289" bestFit="1" customWidth="1"/>
    <col min="9987" max="9987" width="12.28515625" style="289" bestFit="1" customWidth="1"/>
    <col min="9988" max="9988" width="9.5703125" style="289" customWidth="1"/>
    <col min="9989" max="9989" width="8.7109375" style="289" bestFit="1" customWidth="1"/>
    <col min="9990" max="9990" width="12.28515625" style="289" customWidth="1"/>
    <col min="9991" max="9991" width="15.28515625" style="289" customWidth="1"/>
    <col min="9992" max="9992" width="15.7109375" style="289" customWidth="1"/>
    <col min="9993" max="9993" width="12.85546875" style="289" bestFit="1" customWidth="1"/>
    <col min="9994" max="9994" width="21.140625" style="289" customWidth="1"/>
    <col min="9995" max="9995" width="10.7109375" style="289" customWidth="1"/>
    <col min="9996" max="9996" width="15.85546875" style="289" customWidth="1"/>
    <col min="9997" max="9998" width="9.140625" style="289"/>
    <col min="9999" max="9999" width="19" style="289" customWidth="1"/>
    <col min="10000" max="10240" width="9.140625" style="289"/>
    <col min="10241" max="10241" width="5.28515625" style="289" bestFit="1" customWidth="1"/>
    <col min="10242" max="10242" width="46.140625" style="289" bestFit="1" customWidth="1"/>
    <col min="10243" max="10243" width="12.28515625" style="289" bestFit="1" customWidth="1"/>
    <col min="10244" max="10244" width="9.5703125" style="289" customWidth="1"/>
    <col min="10245" max="10245" width="8.7109375" style="289" bestFit="1" customWidth="1"/>
    <col min="10246" max="10246" width="12.28515625" style="289" customWidth="1"/>
    <col min="10247" max="10247" width="15.28515625" style="289" customWidth="1"/>
    <col min="10248" max="10248" width="15.7109375" style="289" customWidth="1"/>
    <col min="10249" max="10249" width="12.85546875" style="289" bestFit="1" customWidth="1"/>
    <col min="10250" max="10250" width="21.140625" style="289" customWidth="1"/>
    <col min="10251" max="10251" width="10.7109375" style="289" customWidth="1"/>
    <col min="10252" max="10252" width="15.85546875" style="289" customWidth="1"/>
    <col min="10253" max="10254" width="9.140625" style="289"/>
    <col min="10255" max="10255" width="19" style="289" customWidth="1"/>
    <col min="10256" max="10496" width="9.140625" style="289"/>
    <col min="10497" max="10497" width="5.28515625" style="289" bestFit="1" customWidth="1"/>
    <col min="10498" max="10498" width="46.140625" style="289" bestFit="1" customWidth="1"/>
    <col min="10499" max="10499" width="12.28515625" style="289" bestFit="1" customWidth="1"/>
    <col min="10500" max="10500" width="9.5703125" style="289" customWidth="1"/>
    <col min="10501" max="10501" width="8.7109375" style="289" bestFit="1" customWidth="1"/>
    <col min="10502" max="10502" width="12.28515625" style="289" customWidth="1"/>
    <col min="10503" max="10503" width="15.28515625" style="289" customWidth="1"/>
    <col min="10504" max="10504" width="15.7109375" style="289" customWidth="1"/>
    <col min="10505" max="10505" width="12.85546875" style="289" bestFit="1" customWidth="1"/>
    <col min="10506" max="10506" width="21.140625" style="289" customWidth="1"/>
    <col min="10507" max="10507" width="10.7109375" style="289" customWidth="1"/>
    <col min="10508" max="10508" width="15.85546875" style="289" customWidth="1"/>
    <col min="10509" max="10510" width="9.140625" style="289"/>
    <col min="10511" max="10511" width="19" style="289" customWidth="1"/>
    <col min="10512" max="10752" width="9.140625" style="289"/>
    <col min="10753" max="10753" width="5.28515625" style="289" bestFit="1" customWidth="1"/>
    <col min="10754" max="10754" width="46.140625" style="289" bestFit="1" customWidth="1"/>
    <col min="10755" max="10755" width="12.28515625" style="289" bestFit="1" customWidth="1"/>
    <col min="10756" max="10756" width="9.5703125" style="289" customWidth="1"/>
    <col min="10757" max="10757" width="8.7109375" style="289" bestFit="1" customWidth="1"/>
    <col min="10758" max="10758" width="12.28515625" style="289" customWidth="1"/>
    <col min="10759" max="10759" width="15.28515625" style="289" customWidth="1"/>
    <col min="10760" max="10760" width="15.7109375" style="289" customWidth="1"/>
    <col min="10761" max="10761" width="12.85546875" style="289" bestFit="1" customWidth="1"/>
    <col min="10762" max="10762" width="21.140625" style="289" customWidth="1"/>
    <col min="10763" max="10763" width="10.7109375" style="289" customWidth="1"/>
    <col min="10764" max="10764" width="15.85546875" style="289" customWidth="1"/>
    <col min="10765" max="10766" width="9.140625" style="289"/>
    <col min="10767" max="10767" width="19" style="289" customWidth="1"/>
    <col min="10768" max="11008" width="9.140625" style="289"/>
    <col min="11009" max="11009" width="5.28515625" style="289" bestFit="1" customWidth="1"/>
    <col min="11010" max="11010" width="46.140625" style="289" bestFit="1" customWidth="1"/>
    <col min="11011" max="11011" width="12.28515625" style="289" bestFit="1" customWidth="1"/>
    <col min="11012" max="11012" width="9.5703125" style="289" customWidth="1"/>
    <col min="11013" max="11013" width="8.7109375" style="289" bestFit="1" customWidth="1"/>
    <col min="11014" max="11014" width="12.28515625" style="289" customWidth="1"/>
    <col min="11015" max="11015" width="15.28515625" style="289" customWidth="1"/>
    <col min="11016" max="11016" width="15.7109375" style="289" customWidth="1"/>
    <col min="11017" max="11017" width="12.85546875" style="289" bestFit="1" customWidth="1"/>
    <col min="11018" max="11018" width="21.140625" style="289" customWidth="1"/>
    <col min="11019" max="11019" width="10.7109375" style="289" customWidth="1"/>
    <col min="11020" max="11020" width="15.85546875" style="289" customWidth="1"/>
    <col min="11021" max="11022" width="9.140625" style="289"/>
    <col min="11023" max="11023" width="19" style="289" customWidth="1"/>
    <col min="11024" max="11264" width="9.140625" style="289"/>
    <col min="11265" max="11265" width="5.28515625" style="289" bestFit="1" customWidth="1"/>
    <col min="11266" max="11266" width="46.140625" style="289" bestFit="1" customWidth="1"/>
    <col min="11267" max="11267" width="12.28515625" style="289" bestFit="1" customWidth="1"/>
    <col min="11268" max="11268" width="9.5703125" style="289" customWidth="1"/>
    <col min="11269" max="11269" width="8.7109375" style="289" bestFit="1" customWidth="1"/>
    <col min="11270" max="11270" width="12.28515625" style="289" customWidth="1"/>
    <col min="11271" max="11271" width="15.28515625" style="289" customWidth="1"/>
    <col min="11272" max="11272" width="15.7109375" style="289" customWidth="1"/>
    <col min="11273" max="11273" width="12.85546875" style="289" bestFit="1" customWidth="1"/>
    <col min="11274" max="11274" width="21.140625" style="289" customWidth="1"/>
    <col min="11275" max="11275" width="10.7109375" style="289" customWidth="1"/>
    <col min="11276" max="11276" width="15.85546875" style="289" customWidth="1"/>
    <col min="11277" max="11278" width="9.140625" style="289"/>
    <col min="11279" max="11279" width="19" style="289" customWidth="1"/>
    <col min="11280" max="11520" width="9.140625" style="289"/>
    <col min="11521" max="11521" width="5.28515625" style="289" bestFit="1" customWidth="1"/>
    <col min="11522" max="11522" width="46.140625" style="289" bestFit="1" customWidth="1"/>
    <col min="11523" max="11523" width="12.28515625" style="289" bestFit="1" customWidth="1"/>
    <col min="11524" max="11524" width="9.5703125" style="289" customWidth="1"/>
    <col min="11525" max="11525" width="8.7109375" style="289" bestFit="1" customWidth="1"/>
    <col min="11526" max="11526" width="12.28515625" style="289" customWidth="1"/>
    <col min="11527" max="11527" width="15.28515625" style="289" customWidth="1"/>
    <col min="11528" max="11528" width="15.7109375" style="289" customWidth="1"/>
    <col min="11529" max="11529" width="12.85546875" style="289" bestFit="1" customWidth="1"/>
    <col min="11530" max="11530" width="21.140625" style="289" customWidth="1"/>
    <col min="11531" max="11531" width="10.7109375" style="289" customWidth="1"/>
    <col min="11532" max="11532" width="15.85546875" style="289" customWidth="1"/>
    <col min="11533" max="11534" width="9.140625" style="289"/>
    <col min="11535" max="11535" width="19" style="289" customWidth="1"/>
    <col min="11536" max="11776" width="9.140625" style="289"/>
    <col min="11777" max="11777" width="5.28515625" style="289" bestFit="1" customWidth="1"/>
    <col min="11778" max="11778" width="46.140625" style="289" bestFit="1" customWidth="1"/>
    <col min="11779" max="11779" width="12.28515625" style="289" bestFit="1" customWidth="1"/>
    <col min="11780" max="11780" width="9.5703125" style="289" customWidth="1"/>
    <col min="11781" max="11781" width="8.7109375" style="289" bestFit="1" customWidth="1"/>
    <col min="11782" max="11782" width="12.28515625" style="289" customWidth="1"/>
    <col min="11783" max="11783" width="15.28515625" style="289" customWidth="1"/>
    <col min="11784" max="11784" width="15.7109375" style="289" customWidth="1"/>
    <col min="11785" max="11785" width="12.85546875" style="289" bestFit="1" customWidth="1"/>
    <col min="11786" max="11786" width="21.140625" style="289" customWidth="1"/>
    <col min="11787" max="11787" width="10.7109375" style="289" customWidth="1"/>
    <col min="11788" max="11788" width="15.85546875" style="289" customWidth="1"/>
    <col min="11789" max="11790" width="9.140625" style="289"/>
    <col min="11791" max="11791" width="19" style="289" customWidth="1"/>
    <col min="11792" max="12032" width="9.140625" style="289"/>
    <col min="12033" max="12033" width="5.28515625" style="289" bestFit="1" customWidth="1"/>
    <col min="12034" max="12034" width="46.140625" style="289" bestFit="1" customWidth="1"/>
    <col min="12035" max="12035" width="12.28515625" style="289" bestFit="1" customWidth="1"/>
    <col min="12036" max="12036" width="9.5703125" style="289" customWidth="1"/>
    <col min="12037" max="12037" width="8.7109375" style="289" bestFit="1" customWidth="1"/>
    <col min="12038" max="12038" width="12.28515625" style="289" customWidth="1"/>
    <col min="12039" max="12039" width="15.28515625" style="289" customWidth="1"/>
    <col min="12040" max="12040" width="15.7109375" style="289" customWidth="1"/>
    <col min="12041" max="12041" width="12.85546875" style="289" bestFit="1" customWidth="1"/>
    <col min="12042" max="12042" width="21.140625" style="289" customWidth="1"/>
    <col min="12043" max="12043" width="10.7109375" style="289" customWidth="1"/>
    <col min="12044" max="12044" width="15.85546875" style="289" customWidth="1"/>
    <col min="12045" max="12046" width="9.140625" style="289"/>
    <col min="12047" max="12047" width="19" style="289" customWidth="1"/>
    <col min="12048" max="12288" width="9.140625" style="289"/>
    <col min="12289" max="12289" width="5.28515625" style="289" bestFit="1" customWidth="1"/>
    <col min="12290" max="12290" width="46.140625" style="289" bestFit="1" customWidth="1"/>
    <col min="12291" max="12291" width="12.28515625" style="289" bestFit="1" customWidth="1"/>
    <col min="12292" max="12292" width="9.5703125" style="289" customWidth="1"/>
    <col min="12293" max="12293" width="8.7109375" style="289" bestFit="1" customWidth="1"/>
    <col min="12294" max="12294" width="12.28515625" style="289" customWidth="1"/>
    <col min="12295" max="12295" width="15.28515625" style="289" customWidth="1"/>
    <col min="12296" max="12296" width="15.7109375" style="289" customWidth="1"/>
    <col min="12297" max="12297" width="12.85546875" style="289" bestFit="1" customWidth="1"/>
    <col min="12298" max="12298" width="21.140625" style="289" customWidth="1"/>
    <col min="12299" max="12299" width="10.7109375" style="289" customWidth="1"/>
    <col min="12300" max="12300" width="15.85546875" style="289" customWidth="1"/>
    <col min="12301" max="12302" width="9.140625" style="289"/>
    <col min="12303" max="12303" width="19" style="289" customWidth="1"/>
    <col min="12304" max="12544" width="9.140625" style="289"/>
    <col min="12545" max="12545" width="5.28515625" style="289" bestFit="1" customWidth="1"/>
    <col min="12546" max="12546" width="46.140625" style="289" bestFit="1" customWidth="1"/>
    <col min="12547" max="12547" width="12.28515625" style="289" bestFit="1" customWidth="1"/>
    <col min="12548" max="12548" width="9.5703125" style="289" customWidth="1"/>
    <col min="12549" max="12549" width="8.7109375" style="289" bestFit="1" customWidth="1"/>
    <col min="12550" max="12550" width="12.28515625" style="289" customWidth="1"/>
    <col min="12551" max="12551" width="15.28515625" style="289" customWidth="1"/>
    <col min="12552" max="12552" width="15.7109375" style="289" customWidth="1"/>
    <col min="12553" max="12553" width="12.85546875" style="289" bestFit="1" customWidth="1"/>
    <col min="12554" max="12554" width="21.140625" style="289" customWidth="1"/>
    <col min="12555" max="12555" width="10.7109375" style="289" customWidth="1"/>
    <col min="12556" max="12556" width="15.85546875" style="289" customWidth="1"/>
    <col min="12557" max="12558" width="9.140625" style="289"/>
    <col min="12559" max="12559" width="19" style="289" customWidth="1"/>
    <col min="12560" max="12800" width="9.140625" style="289"/>
    <col min="12801" max="12801" width="5.28515625" style="289" bestFit="1" customWidth="1"/>
    <col min="12802" max="12802" width="46.140625" style="289" bestFit="1" customWidth="1"/>
    <col min="12803" max="12803" width="12.28515625" style="289" bestFit="1" customWidth="1"/>
    <col min="12804" max="12804" width="9.5703125" style="289" customWidth="1"/>
    <col min="12805" max="12805" width="8.7109375" style="289" bestFit="1" customWidth="1"/>
    <col min="12806" max="12806" width="12.28515625" style="289" customWidth="1"/>
    <col min="12807" max="12807" width="15.28515625" style="289" customWidth="1"/>
    <col min="12808" max="12808" width="15.7109375" style="289" customWidth="1"/>
    <col min="12809" max="12809" width="12.85546875" style="289" bestFit="1" customWidth="1"/>
    <col min="12810" max="12810" width="21.140625" style="289" customWidth="1"/>
    <col min="12811" max="12811" width="10.7109375" style="289" customWidth="1"/>
    <col min="12812" max="12812" width="15.85546875" style="289" customWidth="1"/>
    <col min="12813" max="12814" width="9.140625" style="289"/>
    <col min="12815" max="12815" width="19" style="289" customWidth="1"/>
    <col min="12816" max="13056" width="9.140625" style="289"/>
    <col min="13057" max="13057" width="5.28515625" style="289" bestFit="1" customWidth="1"/>
    <col min="13058" max="13058" width="46.140625" style="289" bestFit="1" customWidth="1"/>
    <col min="13059" max="13059" width="12.28515625" style="289" bestFit="1" customWidth="1"/>
    <col min="13060" max="13060" width="9.5703125" style="289" customWidth="1"/>
    <col min="13061" max="13061" width="8.7109375" style="289" bestFit="1" customWidth="1"/>
    <col min="13062" max="13062" width="12.28515625" style="289" customWidth="1"/>
    <col min="13063" max="13063" width="15.28515625" style="289" customWidth="1"/>
    <col min="13064" max="13064" width="15.7109375" style="289" customWidth="1"/>
    <col min="13065" max="13065" width="12.85546875" style="289" bestFit="1" customWidth="1"/>
    <col min="13066" max="13066" width="21.140625" style="289" customWidth="1"/>
    <col min="13067" max="13067" width="10.7109375" style="289" customWidth="1"/>
    <col min="13068" max="13068" width="15.85546875" style="289" customWidth="1"/>
    <col min="13069" max="13070" width="9.140625" style="289"/>
    <col min="13071" max="13071" width="19" style="289" customWidth="1"/>
    <col min="13072" max="13312" width="9.140625" style="289"/>
    <col min="13313" max="13313" width="5.28515625" style="289" bestFit="1" customWidth="1"/>
    <col min="13314" max="13314" width="46.140625" style="289" bestFit="1" customWidth="1"/>
    <col min="13315" max="13315" width="12.28515625" style="289" bestFit="1" customWidth="1"/>
    <col min="13316" max="13316" width="9.5703125" style="289" customWidth="1"/>
    <col min="13317" max="13317" width="8.7109375" style="289" bestFit="1" customWidth="1"/>
    <col min="13318" max="13318" width="12.28515625" style="289" customWidth="1"/>
    <col min="13319" max="13319" width="15.28515625" style="289" customWidth="1"/>
    <col min="13320" max="13320" width="15.7109375" style="289" customWidth="1"/>
    <col min="13321" max="13321" width="12.85546875" style="289" bestFit="1" customWidth="1"/>
    <col min="13322" max="13322" width="21.140625" style="289" customWidth="1"/>
    <col min="13323" max="13323" width="10.7109375" style="289" customWidth="1"/>
    <col min="13324" max="13324" width="15.85546875" style="289" customWidth="1"/>
    <col min="13325" max="13326" width="9.140625" style="289"/>
    <col min="13327" max="13327" width="19" style="289" customWidth="1"/>
    <col min="13328" max="13568" width="9.140625" style="289"/>
    <col min="13569" max="13569" width="5.28515625" style="289" bestFit="1" customWidth="1"/>
    <col min="13570" max="13570" width="46.140625" style="289" bestFit="1" customWidth="1"/>
    <col min="13571" max="13571" width="12.28515625" style="289" bestFit="1" customWidth="1"/>
    <col min="13572" max="13572" width="9.5703125" style="289" customWidth="1"/>
    <col min="13573" max="13573" width="8.7109375" style="289" bestFit="1" customWidth="1"/>
    <col min="13574" max="13574" width="12.28515625" style="289" customWidth="1"/>
    <col min="13575" max="13575" width="15.28515625" style="289" customWidth="1"/>
    <col min="13576" max="13576" width="15.7109375" style="289" customWidth="1"/>
    <col min="13577" max="13577" width="12.85546875" style="289" bestFit="1" customWidth="1"/>
    <col min="13578" max="13578" width="21.140625" style="289" customWidth="1"/>
    <col min="13579" max="13579" width="10.7109375" style="289" customWidth="1"/>
    <col min="13580" max="13580" width="15.85546875" style="289" customWidth="1"/>
    <col min="13581" max="13582" width="9.140625" style="289"/>
    <col min="13583" max="13583" width="19" style="289" customWidth="1"/>
    <col min="13584" max="13824" width="9.140625" style="289"/>
    <col min="13825" max="13825" width="5.28515625" style="289" bestFit="1" customWidth="1"/>
    <col min="13826" max="13826" width="46.140625" style="289" bestFit="1" customWidth="1"/>
    <col min="13827" max="13827" width="12.28515625" style="289" bestFit="1" customWidth="1"/>
    <col min="13828" max="13828" width="9.5703125" style="289" customWidth="1"/>
    <col min="13829" max="13829" width="8.7109375" style="289" bestFit="1" customWidth="1"/>
    <col min="13830" max="13830" width="12.28515625" style="289" customWidth="1"/>
    <col min="13831" max="13831" width="15.28515625" style="289" customWidth="1"/>
    <col min="13832" max="13832" width="15.7109375" style="289" customWidth="1"/>
    <col min="13833" max="13833" width="12.85546875" style="289" bestFit="1" customWidth="1"/>
    <col min="13834" max="13834" width="21.140625" style="289" customWidth="1"/>
    <col min="13835" max="13835" width="10.7109375" style="289" customWidth="1"/>
    <col min="13836" max="13836" width="15.85546875" style="289" customWidth="1"/>
    <col min="13837" max="13838" width="9.140625" style="289"/>
    <col min="13839" max="13839" width="19" style="289" customWidth="1"/>
    <col min="13840" max="14080" width="9.140625" style="289"/>
    <col min="14081" max="14081" width="5.28515625" style="289" bestFit="1" customWidth="1"/>
    <col min="14082" max="14082" width="46.140625" style="289" bestFit="1" customWidth="1"/>
    <col min="14083" max="14083" width="12.28515625" style="289" bestFit="1" customWidth="1"/>
    <col min="14084" max="14084" width="9.5703125" style="289" customWidth="1"/>
    <col min="14085" max="14085" width="8.7109375" style="289" bestFit="1" customWidth="1"/>
    <col min="14086" max="14086" width="12.28515625" style="289" customWidth="1"/>
    <col min="14087" max="14087" width="15.28515625" style="289" customWidth="1"/>
    <col min="14088" max="14088" width="15.7109375" style="289" customWidth="1"/>
    <col min="14089" max="14089" width="12.85546875" style="289" bestFit="1" customWidth="1"/>
    <col min="14090" max="14090" width="21.140625" style="289" customWidth="1"/>
    <col min="14091" max="14091" width="10.7109375" style="289" customWidth="1"/>
    <col min="14092" max="14092" width="15.85546875" style="289" customWidth="1"/>
    <col min="14093" max="14094" width="9.140625" style="289"/>
    <col min="14095" max="14095" width="19" style="289" customWidth="1"/>
    <col min="14096" max="14336" width="9.140625" style="289"/>
    <col min="14337" max="14337" width="5.28515625" style="289" bestFit="1" customWidth="1"/>
    <col min="14338" max="14338" width="46.140625" style="289" bestFit="1" customWidth="1"/>
    <col min="14339" max="14339" width="12.28515625" style="289" bestFit="1" customWidth="1"/>
    <col min="14340" max="14340" width="9.5703125" style="289" customWidth="1"/>
    <col min="14341" max="14341" width="8.7109375" style="289" bestFit="1" customWidth="1"/>
    <col min="14342" max="14342" width="12.28515625" style="289" customWidth="1"/>
    <col min="14343" max="14343" width="15.28515625" style="289" customWidth="1"/>
    <col min="14344" max="14344" width="15.7109375" style="289" customWidth="1"/>
    <col min="14345" max="14345" width="12.85546875" style="289" bestFit="1" customWidth="1"/>
    <col min="14346" max="14346" width="21.140625" style="289" customWidth="1"/>
    <col min="14347" max="14347" width="10.7109375" style="289" customWidth="1"/>
    <col min="14348" max="14348" width="15.85546875" style="289" customWidth="1"/>
    <col min="14349" max="14350" width="9.140625" style="289"/>
    <col min="14351" max="14351" width="19" style="289" customWidth="1"/>
    <col min="14352" max="14592" width="9.140625" style="289"/>
    <col min="14593" max="14593" width="5.28515625" style="289" bestFit="1" customWidth="1"/>
    <col min="14594" max="14594" width="46.140625" style="289" bestFit="1" customWidth="1"/>
    <col min="14595" max="14595" width="12.28515625" style="289" bestFit="1" customWidth="1"/>
    <col min="14596" max="14596" width="9.5703125" style="289" customWidth="1"/>
    <col min="14597" max="14597" width="8.7109375" style="289" bestFit="1" customWidth="1"/>
    <col min="14598" max="14598" width="12.28515625" style="289" customWidth="1"/>
    <col min="14599" max="14599" width="15.28515625" style="289" customWidth="1"/>
    <col min="14600" max="14600" width="15.7109375" style="289" customWidth="1"/>
    <col min="14601" max="14601" width="12.85546875" style="289" bestFit="1" customWidth="1"/>
    <col min="14602" max="14602" width="21.140625" style="289" customWidth="1"/>
    <col min="14603" max="14603" width="10.7109375" style="289" customWidth="1"/>
    <col min="14604" max="14604" width="15.85546875" style="289" customWidth="1"/>
    <col min="14605" max="14606" width="9.140625" style="289"/>
    <col min="14607" max="14607" width="19" style="289" customWidth="1"/>
    <col min="14608" max="14848" width="9.140625" style="289"/>
    <col min="14849" max="14849" width="5.28515625" style="289" bestFit="1" customWidth="1"/>
    <col min="14850" max="14850" width="46.140625" style="289" bestFit="1" customWidth="1"/>
    <col min="14851" max="14851" width="12.28515625" style="289" bestFit="1" customWidth="1"/>
    <col min="14852" max="14852" width="9.5703125" style="289" customWidth="1"/>
    <col min="14853" max="14853" width="8.7109375" style="289" bestFit="1" customWidth="1"/>
    <col min="14854" max="14854" width="12.28515625" style="289" customWidth="1"/>
    <col min="14855" max="14855" width="15.28515625" style="289" customWidth="1"/>
    <col min="14856" max="14856" width="15.7109375" style="289" customWidth="1"/>
    <col min="14857" max="14857" width="12.85546875" style="289" bestFit="1" customWidth="1"/>
    <col min="14858" max="14858" width="21.140625" style="289" customWidth="1"/>
    <col min="14859" max="14859" width="10.7109375" style="289" customWidth="1"/>
    <col min="14860" max="14860" width="15.85546875" style="289" customWidth="1"/>
    <col min="14861" max="14862" width="9.140625" style="289"/>
    <col min="14863" max="14863" width="19" style="289" customWidth="1"/>
    <col min="14864" max="15104" width="9.140625" style="289"/>
    <col min="15105" max="15105" width="5.28515625" style="289" bestFit="1" customWidth="1"/>
    <col min="15106" max="15106" width="46.140625" style="289" bestFit="1" customWidth="1"/>
    <col min="15107" max="15107" width="12.28515625" style="289" bestFit="1" customWidth="1"/>
    <col min="15108" max="15108" width="9.5703125" style="289" customWidth="1"/>
    <col min="15109" max="15109" width="8.7109375" style="289" bestFit="1" customWidth="1"/>
    <col min="15110" max="15110" width="12.28515625" style="289" customWidth="1"/>
    <col min="15111" max="15111" width="15.28515625" style="289" customWidth="1"/>
    <col min="15112" max="15112" width="15.7109375" style="289" customWidth="1"/>
    <col min="15113" max="15113" width="12.85546875" style="289" bestFit="1" customWidth="1"/>
    <col min="15114" max="15114" width="21.140625" style="289" customWidth="1"/>
    <col min="15115" max="15115" width="10.7109375" style="289" customWidth="1"/>
    <col min="15116" max="15116" width="15.85546875" style="289" customWidth="1"/>
    <col min="15117" max="15118" width="9.140625" style="289"/>
    <col min="15119" max="15119" width="19" style="289" customWidth="1"/>
    <col min="15120" max="15360" width="9.140625" style="289"/>
    <col min="15361" max="15361" width="5.28515625" style="289" bestFit="1" customWidth="1"/>
    <col min="15362" max="15362" width="46.140625" style="289" bestFit="1" customWidth="1"/>
    <col min="15363" max="15363" width="12.28515625" style="289" bestFit="1" customWidth="1"/>
    <col min="15364" max="15364" width="9.5703125" style="289" customWidth="1"/>
    <col min="15365" max="15365" width="8.7109375" style="289" bestFit="1" customWidth="1"/>
    <col min="15366" max="15366" width="12.28515625" style="289" customWidth="1"/>
    <col min="15367" max="15367" width="15.28515625" style="289" customWidth="1"/>
    <col min="15368" max="15368" width="15.7109375" style="289" customWidth="1"/>
    <col min="15369" max="15369" width="12.85546875" style="289" bestFit="1" customWidth="1"/>
    <col min="15370" max="15370" width="21.140625" style="289" customWidth="1"/>
    <col min="15371" max="15371" width="10.7109375" style="289" customWidth="1"/>
    <col min="15372" max="15372" width="15.85546875" style="289" customWidth="1"/>
    <col min="15373" max="15374" width="9.140625" style="289"/>
    <col min="15375" max="15375" width="19" style="289" customWidth="1"/>
    <col min="15376" max="15616" width="9.140625" style="289"/>
    <col min="15617" max="15617" width="5.28515625" style="289" bestFit="1" customWidth="1"/>
    <col min="15618" max="15618" width="46.140625" style="289" bestFit="1" customWidth="1"/>
    <col min="15619" max="15619" width="12.28515625" style="289" bestFit="1" customWidth="1"/>
    <col min="15620" max="15620" width="9.5703125" style="289" customWidth="1"/>
    <col min="15621" max="15621" width="8.7109375" style="289" bestFit="1" customWidth="1"/>
    <col min="15622" max="15622" width="12.28515625" style="289" customWidth="1"/>
    <col min="15623" max="15623" width="15.28515625" style="289" customWidth="1"/>
    <col min="15624" max="15624" width="15.7109375" style="289" customWidth="1"/>
    <col min="15625" max="15625" width="12.85546875" style="289" bestFit="1" customWidth="1"/>
    <col min="15626" max="15626" width="21.140625" style="289" customWidth="1"/>
    <col min="15627" max="15627" width="10.7109375" style="289" customWidth="1"/>
    <col min="15628" max="15628" width="15.85546875" style="289" customWidth="1"/>
    <col min="15629" max="15630" width="9.140625" style="289"/>
    <col min="15631" max="15631" width="19" style="289" customWidth="1"/>
    <col min="15632" max="15872" width="9.140625" style="289"/>
    <col min="15873" max="15873" width="5.28515625" style="289" bestFit="1" customWidth="1"/>
    <col min="15874" max="15874" width="46.140625" style="289" bestFit="1" customWidth="1"/>
    <col min="15875" max="15875" width="12.28515625" style="289" bestFit="1" customWidth="1"/>
    <col min="15876" max="15876" width="9.5703125" style="289" customWidth="1"/>
    <col min="15877" max="15877" width="8.7109375" style="289" bestFit="1" customWidth="1"/>
    <col min="15878" max="15878" width="12.28515625" style="289" customWidth="1"/>
    <col min="15879" max="15879" width="15.28515625" style="289" customWidth="1"/>
    <col min="15880" max="15880" width="15.7109375" style="289" customWidth="1"/>
    <col min="15881" max="15881" width="12.85546875" style="289" bestFit="1" customWidth="1"/>
    <col min="15882" max="15882" width="21.140625" style="289" customWidth="1"/>
    <col min="15883" max="15883" width="10.7109375" style="289" customWidth="1"/>
    <col min="15884" max="15884" width="15.85546875" style="289" customWidth="1"/>
    <col min="15885" max="15886" width="9.140625" style="289"/>
    <col min="15887" max="15887" width="19" style="289" customWidth="1"/>
    <col min="15888" max="16128" width="9.140625" style="289"/>
    <col min="16129" max="16129" width="5.28515625" style="289" bestFit="1" customWidth="1"/>
    <col min="16130" max="16130" width="46.140625" style="289" bestFit="1" customWidth="1"/>
    <col min="16131" max="16131" width="12.28515625" style="289" bestFit="1" customWidth="1"/>
    <col min="16132" max="16132" width="9.5703125" style="289" customWidth="1"/>
    <col min="16133" max="16133" width="8.7109375" style="289" bestFit="1" customWidth="1"/>
    <col min="16134" max="16134" width="12.28515625" style="289" customWidth="1"/>
    <col min="16135" max="16135" width="15.28515625" style="289" customWidth="1"/>
    <col min="16136" max="16136" width="15.7109375" style="289" customWidth="1"/>
    <col min="16137" max="16137" width="12.85546875" style="289" bestFit="1" customWidth="1"/>
    <col min="16138" max="16138" width="21.140625" style="289" customWidth="1"/>
    <col min="16139" max="16139" width="10.7109375" style="289" customWidth="1"/>
    <col min="16140" max="16140" width="15.85546875" style="289" customWidth="1"/>
    <col min="16141" max="16142" width="9.140625" style="289"/>
    <col min="16143" max="16143" width="19" style="289" customWidth="1"/>
    <col min="16144" max="16384" width="9.140625" style="289"/>
  </cols>
  <sheetData>
    <row r="1" spans="1:13" x14ac:dyDescent="0.2">
      <c r="A1" s="462"/>
      <c r="B1" s="462"/>
      <c r="C1" s="462"/>
      <c r="D1" s="462"/>
      <c r="E1" s="462"/>
      <c r="F1" s="462"/>
      <c r="G1" s="462"/>
      <c r="H1" s="462"/>
      <c r="I1" s="462"/>
      <c r="J1" s="462"/>
      <c r="K1" s="462"/>
      <c r="L1" s="462"/>
    </row>
    <row r="2" spans="1:13" x14ac:dyDescent="0.2">
      <c r="A2" s="463" t="s">
        <v>234</v>
      </c>
      <c r="B2" s="464"/>
      <c r="C2" s="464"/>
      <c r="D2" s="464"/>
      <c r="E2" s="464"/>
      <c r="F2" s="464"/>
      <c r="G2" s="464"/>
      <c r="H2" s="464"/>
      <c r="I2" s="464"/>
      <c r="J2" s="464"/>
      <c r="K2" s="464"/>
      <c r="L2" s="464"/>
    </row>
    <row r="3" spans="1:13" ht="13.5" thickBot="1" x14ac:dyDescent="0.25"/>
    <row r="4" spans="1:13" ht="51" x14ac:dyDescent="0.2">
      <c r="A4" s="329" t="s">
        <v>171</v>
      </c>
      <c r="B4" s="330" t="s">
        <v>193</v>
      </c>
      <c r="C4" s="331" t="s">
        <v>235</v>
      </c>
      <c r="D4" s="331" t="s">
        <v>236</v>
      </c>
      <c r="E4" s="350" t="s">
        <v>266</v>
      </c>
      <c r="F4" s="331" t="s">
        <v>237</v>
      </c>
      <c r="G4" s="331" t="s">
        <v>238</v>
      </c>
      <c r="H4" s="332" t="s">
        <v>239</v>
      </c>
      <c r="I4" s="331" t="s">
        <v>240</v>
      </c>
      <c r="J4" s="331" t="s">
        <v>241</v>
      </c>
      <c r="K4" s="333" t="s">
        <v>242</v>
      </c>
      <c r="L4" s="334" t="s">
        <v>243</v>
      </c>
    </row>
    <row r="5" spans="1:13" s="29" customFormat="1" x14ac:dyDescent="0.2">
      <c r="A5" s="335">
        <v>1</v>
      </c>
      <c r="B5" s="336" t="s">
        <v>244</v>
      </c>
      <c r="C5" s="297">
        <v>60</v>
      </c>
      <c r="D5" s="297">
        <f>C5/12</f>
        <v>5</v>
      </c>
      <c r="E5" s="335">
        <v>15</v>
      </c>
      <c r="F5" s="337">
        <v>6.41</v>
      </c>
      <c r="G5" s="317">
        <f>H5/12</f>
        <v>8.0125000000000011</v>
      </c>
      <c r="H5" s="338">
        <f>F5*E5</f>
        <v>96.15</v>
      </c>
      <c r="I5" s="338">
        <f>H5*10%</f>
        <v>9.615000000000002</v>
      </c>
      <c r="J5" s="317">
        <f>H5-I5</f>
        <v>86.534999999999997</v>
      </c>
      <c r="K5" s="317">
        <f>J5/C5</f>
        <v>1.44225</v>
      </c>
      <c r="L5" s="317">
        <f>J5/D5</f>
        <v>17.306999999999999</v>
      </c>
      <c r="M5" s="339"/>
    </row>
    <row r="6" spans="1:13" s="29" customFormat="1" x14ac:dyDescent="0.2">
      <c r="A6" s="335">
        <v>2</v>
      </c>
      <c r="B6" s="336" t="s">
        <v>245</v>
      </c>
      <c r="C6" s="297">
        <v>60</v>
      </c>
      <c r="D6" s="297">
        <f t="shared" ref="D6:D20" si="0">C6/12</f>
        <v>5</v>
      </c>
      <c r="E6" s="335">
        <v>5</v>
      </c>
      <c r="F6" s="337">
        <v>20.28</v>
      </c>
      <c r="G6" s="317">
        <f t="shared" ref="G6:G20" si="1">H6/12</f>
        <v>8.4500000000000011</v>
      </c>
      <c r="H6" s="338">
        <f t="shared" ref="H6:H20" si="2">F6*E6</f>
        <v>101.4</v>
      </c>
      <c r="I6" s="338">
        <f t="shared" ref="I6:I20" si="3">H6*10%</f>
        <v>10.14</v>
      </c>
      <c r="J6" s="317">
        <f>H6-I6</f>
        <v>91.26</v>
      </c>
      <c r="K6" s="317">
        <f>J6/C6</f>
        <v>1.5210000000000001</v>
      </c>
      <c r="L6" s="317">
        <f t="shared" ref="L6:L14" si="4">J6/D6</f>
        <v>18.252000000000002</v>
      </c>
    </row>
    <row r="7" spans="1:13" x14ac:dyDescent="0.2">
      <c r="A7" s="335">
        <v>3</v>
      </c>
      <c r="B7" s="336" t="s">
        <v>246</v>
      </c>
      <c r="C7" s="297">
        <v>60</v>
      </c>
      <c r="D7" s="297">
        <f t="shared" si="0"/>
        <v>5</v>
      </c>
      <c r="E7" s="335">
        <v>5</v>
      </c>
      <c r="F7" s="337">
        <v>18.7</v>
      </c>
      <c r="G7" s="317">
        <f t="shared" si="1"/>
        <v>7.791666666666667</v>
      </c>
      <c r="H7" s="338">
        <f t="shared" si="2"/>
        <v>93.5</v>
      </c>
      <c r="I7" s="338">
        <f t="shared" si="3"/>
        <v>9.35</v>
      </c>
      <c r="J7" s="317">
        <f t="shared" ref="J7:J20" si="5">H7-I7</f>
        <v>84.15</v>
      </c>
      <c r="K7" s="317">
        <f t="shared" ref="K7:K18" si="6">J7/C7</f>
        <v>1.4025000000000001</v>
      </c>
      <c r="L7" s="317">
        <f t="shared" si="4"/>
        <v>16.830000000000002</v>
      </c>
    </row>
    <row r="8" spans="1:13" ht="38.25" x14ac:dyDescent="0.2">
      <c r="A8" s="335">
        <v>4</v>
      </c>
      <c r="B8" s="336" t="s">
        <v>247</v>
      </c>
      <c r="C8" s="297">
        <v>60</v>
      </c>
      <c r="D8" s="297">
        <f t="shared" si="0"/>
        <v>5</v>
      </c>
      <c r="E8" s="335">
        <v>8</v>
      </c>
      <c r="F8" s="337">
        <v>837.24</v>
      </c>
      <c r="G8" s="317">
        <f t="shared" si="1"/>
        <v>558.16</v>
      </c>
      <c r="H8" s="338">
        <f t="shared" si="2"/>
        <v>6697.92</v>
      </c>
      <c r="I8" s="338">
        <f t="shared" si="3"/>
        <v>669.79200000000003</v>
      </c>
      <c r="J8" s="317">
        <f>H8-I8</f>
        <v>6028.1279999999997</v>
      </c>
      <c r="K8" s="317">
        <f>J8/C8</f>
        <v>100.4688</v>
      </c>
      <c r="L8" s="317">
        <f>J8/D8</f>
        <v>1205.6255999999998</v>
      </c>
    </row>
    <row r="9" spans="1:13" x14ac:dyDescent="0.2">
      <c r="A9" s="335">
        <v>5</v>
      </c>
      <c r="B9" s="336" t="s">
        <v>248</v>
      </c>
      <c r="C9" s="297">
        <v>12</v>
      </c>
      <c r="D9" s="297">
        <f t="shared" si="0"/>
        <v>1</v>
      </c>
      <c r="E9" s="335">
        <v>5</v>
      </c>
      <c r="F9" s="337">
        <v>14.22</v>
      </c>
      <c r="G9" s="317">
        <f t="shared" si="1"/>
        <v>5.9250000000000007</v>
      </c>
      <c r="H9" s="338">
        <f t="shared" si="2"/>
        <v>71.100000000000009</v>
      </c>
      <c r="I9" s="338">
        <f t="shared" si="3"/>
        <v>7.1100000000000012</v>
      </c>
      <c r="J9" s="317">
        <f t="shared" si="5"/>
        <v>63.990000000000009</v>
      </c>
      <c r="K9" s="317">
        <f>J9/C9</f>
        <v>5.3325000000000005</v>
      </c>
      <c r="L9" s="317">
        <f t="shared" si="4"/>
        <v>63.990000000000009</v>
      </c>
    </row>
    <row r="10" spans="1:13" x14ac:dyDescent="0.2">
      <c r="A10" s="335">
        <v>6</v>
      </c>
      <c r="B10" s="336" t="s">
        <v>249</v>
      </c>
      <c r="C10" s="297">
        <v>60</v>
      </c>
      <c r="D10" s="297">
        <f t="shared" si="0"/>
        <v>5</v>
      </c>
      <c r="E10" s="335">
        <v>20</v>
      </c>
      <c r="F10" s="337">
        <v>2.0499999999999998</v>
      </c>
      <c r="G10" s="317">
        <f t="shared" si="1"/>
        <v>3.4166666666666665</v>
      </c>
      <c r="H10" s="338">
        <f t="shared" si="2"/>
        <v>41</v>
      </c>
      <c r="I10" s="338">
        <f t="shared" si="3"/>
        <v>4.1000000000000005</v>
      </c>
      <c r="J10" s="317">
        <f t="shared" si="5"/>
        <v>36.9</v>
      </c>
      <c r="K10" s="317">
        <f t="shared" si="6"/>
        <v>0.61499999999999999</v>
      </c>
      <c r="L10" s="317">
        <f t="shared" si="4"/>
        <v>7.38</v>
      </c>
    </row>
    <row r="11" spans="1:13" x14ac:dyDescent="0.2">
      <c r="A11" s="335">
        <v>7</v>
      </c>
      <c r="B11" s="336" t="s">
        <v>250</v>
      </c>
      <c r="C11" s="297">
        <v>60</v>
      </c>
      <c r="D11" s="297">
        <f t="shared" si="0"/>
        <v>5</v>
      </c>
      <c r="E11" s="335">
        <v>5</v>
      </c>
      <c r="F11" s="337">
        <v>4.1500000000000004</v>
      </c>
      <c r="G11" s="317">
        <f t="shared" si="1"/>
        <v>1.7291666666666667</v>
      </c>
      <c r="H11" s="338">
        <f t="shared" si="2"/>
        <v>20.75</v>
      </c>
      <c r="I11" s="338">
        <f t="shared" si="3"/>
        <v>2.0750000000000002</v>
      </c>
      <c r="J11" s="317">
        <f t="shared" si="5"/>
        <v>18.675000000000001</v>
      </c>
      <c r="K11" s="317">
        <f t="shared" si="6"/>
        <v>0.31125000000000003</v>
      </c>
      <c r="L11" s="317">
        <f t="shared" si="4"/>
        <v>3.7350000000000003</v>
      </c>
    </row>
    <row r="12" spans="1:13" ht="38.25" x14ac:dyDescent="0.2">
      <c r="A12" s="335">
        <v>8</v>
      </c>
      <c r="B12" s="336" t="s">
        <v>251</v>
      </c>
      <c r="C12" s="297">
        <v>60</v>
      </c>
      <c r="D12" s="297">
        <f t="shared" si="0"/>
        <v>5</v>
      </c>
      <c r="E12" s="335">
        <v>6</v>
      </c>
      <c r="F12" s="337">
        <v>29.5</v>
      </c>
      <c r="G12" s="317">
        <f t="shared" si="1"/>
        <v>14.75</v>
      </c>
      <c r="H12" s="338">
        <f t="shared" si="2"/>
        <v>177</v>
      </c>
      <c r="I12" s="338">
        <f t="shared" si="3"/>
        <v>17.7</v>
      </c>
      <c r="J12" s="317">
        <f t="shared" si="5"/>
        <v>159.30000000000001</v>
      </c>
      <c r="K12" s="317">
        <f t="shared" si="6"/>
        <v>2.6550000000000002</v>
      </c>
      <c r="L12" s="317">
        <f t="shared" si="4"/>
        <v>31.860000000000003</v>
      </c>
    </row>
    <row r="13" spans="1:13" ht="38.25" x14ac:dyDescent="0.2">
      <c r="A13" s="335">
        <v>9</v>
      </c>
      <c r="B13" s="320" t="s">
        <v>252</v>
      </c>
      <c r="C13" s="297">
        <v>60</v>
      </c>
      <c r="D13" s="297">
        <f t="shared" si="0"/>
        <v>5</v>
      </c>
      <c r="E13" s="335">
        <v>6</v>
      </c>
      <c r="F13" s="337">
        <v>36.49</v>
      </c>
      <c r="G13" s="317">
        <f t="shared" si="1"/>
        <v>18.245000000000001</v>
      </c>
      <c r="H13" s="338">
        <f t="shared" si="2"/>
        <v>218.94</v>
      </c>
      <c r="I13" s="338">
        <f t="shared" si="3"/>
        <v>21.894000000000002</v>
      </c>
      <c r="J13" s="317">
        <f t="shared" si="5"/>
        <v>197.04599999999999</v>
      </c>
      <c r="K13" s="317">
        <f t="shared" si="6"/>
        <v>3.2841</v>
      </c>
      <c r="L13" s="317">
        <f t="shared" si="4"/>
        <v>39.409199999999998</v>
      </c>
    </row>
    <row r="14" spans="1:13" ht="25.5" x14ac:dyDescent="0.2">
      <c r="A14" s="335">
        <v>10</v>
      </c>
      <c r="B14" s="336" t="s">
        <v>253</v>
      </c>
      <c r="C14" s="297">
        <v>60</v>
      </c>
      <c r="D14" s="297">
        <f t="shared" si="0"/>
        <v>5</v>
      </c>
      <c r="E14" s="335">
        <v>1</v>
      </c>
      <c r="F14" s="337">
        <v>137.5</v>
      </c>
      <c r="G14" s="317">
        <f t="shared" si="1"/>
        <v>11.458333333333334</v>
      </c>
      <c r="H14" s="338">
        <f t="shared" si="2"/>
        <v>137.5</v>
      </c>
      <c r="I14" s="338">
        <f t="shared" si="3"/>
        <v>13.75</v>
      </c>
      <c r="J14" s="317">
        <f t="shared" si="5"/>
        <v>123.75</v>
      </c>
      <c r="K14" s="317">
        <f t="shared" si="6"/>
        <v>2.0625</v>
      </c>
      <c r="L14" s="317">
        <f t="shared" si="4"/>
        <v>24.75</v>
      </c>
    </row>
    <row r="15" spans="1:13" ht="38.25" x14ac:dyDescent="0.2">
      <c r="A15" s="335">
        <v>11</v>
      </c>
      <c r="B15" s="336" t="s">
        <v>254</v>
      </c>
      <c r="C15" s="297">
        <v>12</v>
      </c>
      <c r="D15" s="297">
        <f t="shared" si="0"/>
        <v>1</v>
      </c>
      <c r="E15" s="335">
        <v>46</v>
      </c>
      <c r="F15" s="337">
        <v>41.22</v>
      </c>
      <c r="G15" s="317">
        <f t="shared" si="1"/>
        <v>158.01</v>
      </c>
      <c r="H15" s="338">
        <f t="shared" si="2"/>
        <v>1896.12</v>
      </c>
      <c r="I15" s="338">
        <f t="shared" si="3"/>
        <v>189.61199999999999</v>
      </c>
      <c r="J15" s="317">
        <f t="shared" si="5"/>
        <v>1706.5079999999998</v>
      </c>
      <c r="K15" s="317">
        <f>J15/C15</f>
        <v>142.20899999999997</v>
      </c>
      <c r="L15" s="317">
        <f t="shared" ref="L15:L20" si="7">J15/D15</f>
        <v>1706.5079999999998</v>
      </c>
    </row>
    <row r="16" spans="1:13" ht="38.25" x14ac:dyDescent="0.2">
      <c r="A16" s="335">
        <v>12</v>
      </c>
      <c r="B16" s="336" t="s">
        <v>255</v>
      </c>
      <c r="C16" s="297">
        <v>12</v>
      </c>
      <c r="D16" s="297">
        <f t="shared" si="0"/>
        <v>1</v>
      </c>
      <c r="E16" s="335">
        <v>53</v>
      </c>
      <c r="F16" s="337">
        <v>144.5</v>
      </c>
      <c r="G16" s="317">
        <f t="shared" si="1"/>
        <v>638.20833333333337</v>
      </c>
      <c r="H16" s="338">
        <f t="shared" si="2"/>
        <v>7658.5</v>
      </c>
      <c r="I16" s="338">
        <f t="shared" si="3"/>
        <v>765.85</v>
      </c>
      <c r="J16" s="317">
        <f t="shared" si="5"/>
        <v>6892.65</v>
      </c>
      <c r="K16" s="317">
        <f t="shared" si="6"/>
        <v>574.38749999999993</v>
      </c>
      <c r="L16" s="317">
        <f t="shared" si="7"/>
        <v>6892.65</v>
      </c>
    </row>
    <row r="17" spans="1:12" x14ac:dyDescent="0.2">
      <c r="A17" s="335">
        <v>13</v>
      </c>
      <c r="B17" s="336" t="s">
        <v>256</v>
      </c>
      <c r="C17" s="297">
        <v>60</v>
      </c>
      <c r="D17" s="297">
        <f t="shared" si="0"/>
        <v>5</v>
      </c>
      <c r="E17" s="335">
        <v>6</v>
      </c>
      <c r="F17" s="337">
        <v>2014.99</v>
      </c>
      <c r="G17" s="317">
        <f t="shared" si="1"/>
        <v>1007.495</v>
      </c>
      <c r="H17" s="338">
        <f>F17*E17</f>
        <v>12089.94</v>
      </c>
      <c r="I17" s="338">
        <f>H17*10%</f>
        <v>1208.9940000000001</v>
      </c>
      <c r="J17" s="317">
        <f>H17-I17</f>
        <v>10880.946</v>
      </c>
      <c r="K17" s="317">
        <f>J17/C17</f>
        <v>181.34909999999999</v>
      </c>
      <c r="L17" s="317">
        <f t="shared" si="7"/>
        <v>2176.1891999999998</v>
      </c>
    </row>
    <row r="18" spans="1:12" x14ac:dyDescent="0.2">
      <c r="A18" s="335">
        <v>14</v>
      </c>
      <c r="B18" s="336" t="s">
        <v>257</v>
      </c>
      <c r="C18" s="297">
        <v>60</v>
      </c>
      <c r="D18" s="297">
        <f t="shared" si="0"/>
        <v>5</v>
      </c>
      <c r="E18" s="335">
        <v>5</v>
      </c>
      <c r="F18" s="337">
        <v>89</v>
      </c>
      <c r="G18" s="317">
        <f t="shared" si="1"/>
        <v>37.083333333333336</v>
      </c>
      <c r="H18" s="338">
        <f t="shared" si="2"/>
        <v>445</v>
      </c>
      <c r="I18" s="338">
        <f t="shared" si="3"/>
        <v>44.5</v>
      </c>
      <c r="J18" s="317">
        <f t="shared" si="5"/>
        <v>400.5</v>
      </c>
      <c r="K18" s="317">
        <f t="shared" si="6"/>
        <v>6.6749999999999998</v>
      </c>
      <c r="L18" s="317">
        <f t="shared" si="7"/>
        <v>80.099999999999994</v>
      </c>
    </row>
    <row r="19" spans="1:12" ht="38.25" x14ac:dyDescent="0.2">
      <c r="A19" s="335">
        <v>15</v>
      </c>
      <c r="B19" s="336" t="s">
        <v>258</v>
      </c>
      <c r="C19" s="297">
        <v>24</v>
      </c>
      <c r="D19" s="297">
        <f t="shared" si="0"/>
        <v>2</v>
      </c>
      <c r="E19" s="335">
        <v>100</v>
      </c>
      <c r="F19" s="337">
        <v>10.16</v>
      </c>
      <c r="G19" s="317">
        <f t="shared" si="1"/>
        <v>84.666666666666671</v>
      </c>
      <c r="H19" s="338">
        <f t="shared" si="2"/>
        <v>1016</v>
      </c>
      <c r="I19" s="338">
        <f t="shared" si="3"/>
        <v>101.60000000000001</v>
      </c>
      <c r="J19" s="317">
        <f t="shared" si="5"/>
        <v>914.4</v>
      </c>
      <c r="K19" s="317">
        <f>J19/C19</f>
        <v>38.1</v>
      </c>
      <c r="L19" s="317">
        <f t="shared" si="7"/>
        <v>457.2</v>
      </c>
    </row>
    <row r="20" spans="1:12" ht="39" thickBot="1" x14ac:dyDescent="0.25">
      <c r="A20" s="335">
        <v>16</v>
      </c>
      <c r="B20" s="340" t="s">
        <v>259</v>
      </c>
      <c r="C20" s="341">
        <v>24</v>
      </c>
      <c r="D20" s="341">
        <f t="shared" si="0"/>
        <v>2</v>
      </c>
      <c r="E20" s="342">
        <v>50</v>
      </c>
      <c r="F20" s="343">
        <v>14.96</v>
      </c>
      <c r="G20" s="317">
        <f t="shared" si="1"/>
        <v>62.333333333333336</v>
      </c>
      <c r="H20" s="338">
        <f t="shared" si="2"/>
        <v>748</v>
      </c>
      <c r="I20" s="338">
        <f t="shared" si="3"/>
        <v>74.8</v>
      </c>
      <c r="J20" s="344">
        <f t="shared" si="5"/>
        <v>673.2</v>
      </c>
      <c r="K20" s="317">
        <f>J20/C20</f>
        <v>28.05</v>
      </c>
      <c r="L20" s="317">
        <f t="shared" si="7"/>
        <v>336.6</v>
      </c>
    </row>
    <row r="21" spans="1:12" ht="13.5" thickBot="1" x14ac:dyDescent="0.25">
      <c r="A21" s="465" t="s">
        <v>260</v>
      </c>
      <c r="B21" s="466"/>
      <c r="C21" s="466"/>
      <c r="D21" s="466"/>
      <c r="E21" s="466"/>
      <c r="F21" s="466"/>
      <c r="G21" s="466"/>
      <c r="H21" s="466"/>
      <c r="I21" s="466"/>
      <c r="J21" s="467"/>
      <c r="K21" s="345">
        <f>SUM(K5:K20)</f>
        <v>1089.8654999999999</v>
      </c>
      <c r="L21" s="346">
        <f>SUM(L5:L20)</f>
        <v>13078.386000000002</v>
      </c>
    </row>
    <row r="22" spans="1:12" ht="13.5" thickBot="1" x14ac:dyDescent="0.25">
      <c r="A22" s="468" t="s">
        <v>261</v>
      </c>
      <c r="B22" s="469"/>
      <c r="C22" s="469"/>
      <c r="D22" s="469"/>
      <c r="E22" s="469"/>
      <c r="F22" s="469"/>
      <c r="G22" s="469"/>
      <c r="H22" s="469"/>
      <c r="I22" s="469"/>
      <c r="J22" s="469"/>
      <c r="K22" s="470"/>
      <c r="L22" s="347">
        <f>L21/12</f>
        <v>1089.8655000000001</v>
      </c>
    </row>
    <row r="23" spans="1:12" ht="13.5" thickBot="1" x14ac:dyDescent="0.25">
      <c r="A23" s="468" t="s">
        <v>262</v>
      </c>
      <c r="B23" s="469"/>
      <c r="C23" s="469"/>
      <c r="D23" s="469"/>
      <c r="E23" s="469"/>
      <c r="F23" s="469"/>
      <c r="G23" s="469"/>
      <c r="H23" s="469"/>
      <c r="I23" s="469"/>
      <c r="J23" s="469"/>
      <c r="K23" s="470"/>
      <c r="L23" s="348">
        <f>SUM(L21:L21)</f>
        <v>13078.386000000002</v>
      </c>
    </row>
    <row r="24" spans="1:12" ht="13.5" thickBot="1" x14ac:dyDescent="0.25">
      <c r="A24" s="459" t="s">
        <v>263</v>
      </c>
      <c r="B24" s="460"/>
      <c r="C24" s="460"/>
      <c r="D24" s="460"/>
      <c r="E24" s="460"/>
      <c r="F24" s="460"/>
      <c r="G24" s="460"/>
      <c r="H24" s="460"/>
      <c r="I24" s="460"/>
      <c r="J24" s="460"/>
      <c r="K24" s="461"/>
      <c r="L24" s="349">
        <f>L22/15</f>
        <v>72.657700000000006</v>
      </c>
    </row>
  </sheetData>
  <mergeCells count="6">
    <mergeCell ref="A24:K24"/>
    <mergeCell ref="A1:L1"/>
    <mergeCell ref="A2:L2"/>
    <mergeCell ref="A21:J21"/>
    <mergeCell ref="A22:K22"/>
    <mergeCell ref="A23:K23"/>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vt:i4>
      </vt:variant>
    </vt:vector>
  </HeadingPairs>
  <TitlesOfParts>
    <vt:vector size="10" baseType="lpstr">
      <vt:lpstr>PROPOSTA COMERCIAL</vt:lpstr>
      <vt:lpstr>RESUMO COPEIRAGEM</vt:lpstr>
      <vt:lpstr>COPEIRA</vt:lpstr>
      <vt:lpstr>ENCARREGADA</vt:lpstr>
      <vt:lpstr>GARÇOM</vt:lpstr>
      <vt:lpstr>UNIFORMES</vt:lpstr>
      <vt:lpstr>MATERIAIS DE LIMPEZA</vt:lpstr>
      <vt:lpstr>MATERIAIS DE CONSUMO</vt:lpstr>
      <vt:lpstr>UTENSÍLIOS</vt:lpstr>
      <vt:lpstr>'PROPOSTA COMERCIAL'!Area_de_impressao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Towesend</dc:creator>
  <cp:lastModifiedBy>NIVALDA DOS SANTOS ALMEIDA</cp:lastModifiedBy>
  <cp:lastPrinted>2023-07-12T14:58:57Z</cp:lastPrinted>
  <dcterms:created xsi:type="dcterms:W3CDTF">2023-07-11T19:28:33Z</dcterms:created>
  <dcterms:modified xsi:type="dcterms:W3CDTF">2023-07-21T20:02:05Z</dcterms:modified>
</cp:coreProperties>
</file>